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25" windowWidth="21855" windowHeight="12840" tabRatio="500"/>
  </bookViews>
  <sheets>
    <sheet name="Feuil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6" i="1" l="1"/>
  <c r="AE8" i="1" s="1"/>
  <c r="AE9" i="1" s="1"/>
  <c r="AC60" i="1"/>
  <c r="AC59" i="1"/>
  <c r="AC58" i="1"/>
  <c r="AC55" i="1"/>
  <c r="AC54" i="1"/>
  <c r="AC53" i="1"/>
  <c r="AC52" i="1"/>
  <c r="AC33" i="1"/>
  <c r="AC34" i="1" s="1"/>
  <c r="AC36" i="1" s="1"/>
  <c r="AC8" i="1"/>
  <c r="AK8" i="1"/>
  <c r="AK14" i="1"/>
  <c r="AG33" i="1"/>
  <c r="AG60" i="1"/>
  <c r="AG59" i="1"/>
  <c r="AG58" i="1"/>
  <c r="AG55" i="1"/>
  <c r="AG54" i="1"/>
  <c r="AG53" i="1"/>
  <c r="AG52" i="1"/>
  <c r="AG8" i="1"/>
  <c r="AG9" i="1" s="1"/>
  <c r="Y23" i="1"/>
  <c r="Y33" i="1" s="1"/>
  <c r="Y52" i="1"/>
  <c r="Y53" i="1"/>
  <c r="Y54" i="1"/>
  <c r="Y55" i="1"/>
  <c r="Y58" i="1"/>
  <c r="Y59" i="1"/>
  <c r="Y60" i="1"/>
  <c r="Y8" i="1"/>
  <c r="U52" i="1"/>
  <c r="U53" i="1"/>
  <c r="U54" i="1"/>
  <c r="U55" i="1"/>
  <c r="U58" i="1"/>
  <c r="U59" i="1"/>
  <c r="U60" i="1"/>
  <c r="U42" i="1"/>
  <c r="U30" i="1" s="1"/>
  <c r="U8" i="1"/>
  <c r="Q33" i="1"/>
  <c r="Q53" i="1"/>
  <c r="Q54" i="1"/>
  <c r="Q55" i="1"/>
  <c r="Q58" i="1"/>
  <c r="Q59" i="1"/>
  <c r="Q60" i="1"/>
  <c r="Q8" i="1"/>
  <c r="M52" i="1"/>
  <c r="M53" i="1"/>
  <c r="M54" i="1"/>
  <c r="M55" i="1"/>
  <c r="M58" i="1"/>
  <c r="M59" i="1"/>
  <c r="M60" i="1"/>
  <c r="M42" i="1"/>
  <c r="M30" i="1" s="1"/>
  <c r="M8" i="1"/>
  <c r="I58" i="1"/>
  <c r="I42" i="1"/>
  <c r="I30" i="1" s="1"/>
  <c r="I8" i="1"/>
  <c r="E8" i="1"/>
  <c r="D8" i="1"/>
  <c r="E59" i="1"/>
  <c r="E60" i="1"/>
  <c r="AJ8" i="1"/>
  <c r="AK23" i="1"/>
  <c r="AK33" i="1" s="1"/>
  <c r="AI14" i="1"/>
  <c r="X52" i="1"/>
  <c r="X53" i="1"/>
  <c r="X54" i="1"/>
  <c r="X55" i="1"/>
  <c r="X58" i="1"/>
  <c r="X59" i="1"/>
  <c r="X60" i="1"/>
  <c r="X8" i="1"/>
  <c r="X14" i="1"/>
  <c r="Y14" i="1" s="1"/>
  <c r="U23" i="1"/>
  <c r="U33" i="1" s="1"/>
  <c r="T52" i="1"/>
  <c r="T53" i="1"/>
  <c r="T54" i="1"/>
  <c r="T55" i="1"/>
  <c r="T58" i="1"/>
  <c r="T59" i="1"/>
  <c r="T60" i="1"/>
  <c r="T42" i="1"/>
  <c r="T30" i="1" s="1"/>
  <c r="T8" i="1"/>
  <c r="S8" i="1"/>
  <c r="S9" i="1" s="1"/>
  <c r="T14" i="1"/>
  <c r="P52" i="1"/>
  <c r="P53" i="1"/>
  <c r="P54" i="1"/>
  <c r="P55" i="1"/>
  <c r="P58" i="1"/>
  <c r="P59" i="1"/>
  <c r="P60" i="1"/>
  <c r="P33" i="1"/>
  <c r="P42" i="1"/>
  <c r="P30" i="1" s="1"/>
  <c r="P34" i="1" s="1"/>
  <c r="P36" i="1" s="1"/>
  <c r="P14" i="1"/>
  <c r="Q14" i="1" s="1"/>
  <c r="P8" i="1"/>
  <c r="M23" i="1"/>
  <c r="M33" i="1" s="1"/>
  <c r="L58" i="1"/>
  <c r="L59" i="1"/>
  <c r="L60" i="1"/>
  <c r="L52" i="1"/>
  <c r="L53" i="1"/>
  <c r="L54" i="1"/>
  <c r="L55" i="1"/>
  <c r="L42" i="1"/>
  <c r="L30" i="1" s="1"/>
  <c r="L8" i="1"/>
  <c r="L14" i="1"/>
  <c r="M14" i="1" s="1"/>
  <c r="I23" i="1"/>
  <c r="I33" i="1" s="1"/>
  <c r="H58" i="1"/>
  <c r="H42" i="1"/>
  <c r="H30" i="1" s="1"/>
  <c r="H23" i="1"/>
  <c r="H33" i="1" s="1"/>
  <c r="H8" i="1"/>
  <c r="G8" i="1"/>
  <c r="G9" i="1" s="1"/>
  <c r="H14" i="1"/>
  <c r="E23" i="1"/>
  <c r="E33" i="1" s="1"/>
  <c r="D59" i="1"/>
  <c r="D60" i="1"/>
  <c r="D23" i="1"/>
  <c r="D33" i="1" s="1"/>
  <c r="D42" i="1"/>
  <c r="D30" i="1" s="1"/>
  <c r="D14" i="1"/>
  <c r="E14" i="1" s="1"/>
  <c r="AJ23" i="1"/>
  <c r="AJ33" i="1" s="1"/>
  <c r="AI23" i="1"/>
  <c r="AI33" i="1" s="1"/>
  <c r="AI42" i="1"/>
  <c r="AI30" i="1" s="1"/>
  <c r="AI8" i="1"/>
  <c r="AI9" i="1"/>
  <c r="AJ9" i="1" s="1"/>
  <c r="AK9" i="1" s="1"/>
  <c r="AF23" i="1"/>
  <c r="AE23" i="1"/>
  <c r="AE33" i="1" s="1"/>
  <c r="AE42" i="1"/>
  <c r="AE30" i="1"/>
  <c r="AA23" i="1"/>
  <c r="AA33" i="1" s="1"/>
  <c r="AA42" i="1"/>
  <c r="AA30" i="1" s="1"/>
  <c r="AA8" i="1"/>
  <c r="AA9" i="1"/>
  <c r="X23" i="1"/>
  <c r="X33" i="1" s="1"/>
  <c r="W23" i="1"/>
  <c r="W33" i="1" s="1"/>
  <c r="W42" i="1"/>
  <c r="W30" i="1"/>
  <c r="W8" i="1"/>
  <c r="W9" i="1" s="1"/>
  <c r="X9" i="1" s="1"/>
  <c r="Y9" i="1" s="1"/>
  <c r="T23" i="1"/>
  <c r="T33" i="1" s="1"/>
  <c r="S23" i="1"/>
  <c r="S33" i="1"/>
  <c r="S42" i="1"/>
  <c r="S30" i="1" s="1"/>
  <c r="AE60" i="1"/>
  <c r="AE59" i="1"/>
  <c r="AE58" i="1"/>
  <c r="AE55" i="1"/>
  <c r="AE54" i="1"/>
  <c r="AE53" i="1"/>
  <c r="AE52" i="1"/>
  <c r="AA60" i="1"/>
  <c r="AA59" i="1"/>
  <c r="AA58" i="1"/>
  <c r="AA55" i="1"/>
  <c r="AA54" i="1"/>
  <c r="AA53" i="1"/>
  <c r="AA52" i="1"/>
  <c r="W60" i="1"/>
  <c r="W59" i="1"/>
  <c r="W58" i="1"/>
  <c r="W55" i="1"/>
  <c r="W54" i="1"/>
  <c r="W53" i="1"/>
  <c r="W52" i="1"/>
  <c r="S60" i="1"/>
  <c r="S59" i="1"/>
  <c r="S58" i="1"/>
  <c r="S55" i="1"/>
  <c r="S54" i="1"/>
  <c r="S53" i="1"/>
  <c r="S52" i="1"/>
  <c r="O58" i="1"/>
  <c r="O55" i="1"/>
  <c r="O54" i="1"/>
  <c r="O53" i="1"/>
  <c r="O52" i="1"/>
  <c r="O60" i="1"/>
  <c r="O59" i="1"/>
  <c r="K60" i="1"/>
  <c r="K59" i="1"/>
  <c r="C60" i="1"/>
  <c r="C59" i="1"/>
  <c r="K58" i="1"/>
  <c r="O42" i="1"/>
  <c r="O30" i="1" s="1"/>
  <c r="O23" i="1"/>
  <c r="O33" i="1" s="1"/>
  <c r="O8" i="1"/>
  <c r="O9" i="1" s="1"/>
  <c r="K42" i="1"/>
  <c r="K30" i="1" s="1"/>
  <c r="K23" i="1"/>
  <c r="K33" i="1"/>
  <c r="K55" i="1"/>
  <c r="K53" i="1"/>
  <c r="K52" i="1"/>
  <c r="L23" i="1"/>
  <c r="L33" i="1" s="1"/>
  <c r="D58" i="1"/>
  <c r="E58" i="1"/>
  <c r="C58" i="1"/>
  <c r="D52" i="1"/>
  <c r="E52" i="1"/>
  <c r="D53" i="1"/>
  <c r="E53" i="1"/>
  <c r="D54" i="1"/>
  <c r="E54" i="1"/>
  <c r="D55" i="1"/>
  <c r="E55" i="1"/>
  <c r="C55" i="1"/>
  <c r="C54" i="1"/>
  <c r="C53" i="1"/>
  <c r="C52" i="1"/>
  <c r="G58" i="1"/>
  <c r="H52" i="1"/>
  <c r="I52" i="1"/>
  <c r="H53" i="1"/>
  <c r="I53" i="1"/>
  <c r="H54" i="1"/>
  <c r="I54" i="1"/>
  <c r="H55" i="1"/>
  <c r="I55" i="1"/>
  <c r="G52" i="1"/>
  <c r="G55" i="1"/>
  <c r="G54" i="1"/>
  <c r="G53" i="1"/>
  <c r="G42" i="1"/>
  <c r="G30" i="1" s="1"/>
  <c r="G23" i="1"/>
  <c r="G33" i="1" s="1"/>
  <c r="G37" i="1"/>
  <c r="AB34" i="1"/>
  <c r="AB36" i="1" s="1"/>
  <c r="AF34" i="1"/>
  <c r="AF36" i="1" s="1"/>
  <c r="C42" i="1"/>
  <c r="C30" i="1" s="1"/>
  <c r="C33" i="1"/>
  <c r="D37" i="1"/>
  <c r="E37" i="1"/>
  <c r="H37" i="1"/>
  <c r="I37" i="1"/>
  <c r="L37" i="1"/>
  <c r="M37" i="1"/>
  <c r="O37" i="1"/>
  <c r="P37" i="1"/>
  <c r="Q37" i="1"/>
  <c r="S37" i="1"/>
  <c r="T37" i="1"/>
  <c r="U37" i="1"/>
  <c r="W37" i="1"/>
  <c r="X37" i="1"/>
  <c r="Y37" i="1"/>
  <c r="AA37" i="1"/>
  <c r="AB37" i="1"/>
  <c r="AC37" i="1"/>
  <c r="AE37" i="1"/>
  <c r="AF37" i="1"/>
  <c r="AG37" i="1"/>
  <c r="AI37" i="1"/>
  <c r="AJ37" i="1"/>
  <c r="AK37" i="1"/>
  <c r="C37" i="1"/>
  <c r="E42" i="1"/>
  <c r="E30" i="1" s="1"/>
  <c r="Q42" i="1"/>
  <c r="Q30" i="1" s="1"/>
  <c r="X42" i="1"/>
  <c r="X30" i="1" s="1"/>
  <c r="X34" i="1" s="1"/>
  <c r="X36" i="1" s="1"/>
  <c r="Y42" i="1"/>
  <c r="Y30" i="1" s="1"/>
  <c r="Y34" i="1" s="1"/>
  <c r="Y36" i="1" s="1"/>
  <c r="AB42" i="1"/>
  <c r="AC42" i="1"/>
  <c r="AF42" i="1"/>
  <c r="AG42" i="1"/>
  <c r="AG30" i="1" s="1"/>
  <c r="AG34" i="1" s="1"/>
  <c r="AG36" i="1" s="1"/>
  <c r="AJ42" i="1"/>
  <c r="AJ30" i="1" s="1"/>
  <c r="AK42" i="1"/>
  <c r="AK30" i="1" s="1"/>
  <c r="C8" i="1"/>
  <c r="C9" i="1" s="1"/>
  <c r="D9" i="1" s="1"/>
  <c r="E9" i="1" l="1"/>
  <c r="AE34" i="1"/>
  <c r="AE36" i="1" s="1"/>
  <c r="H9" i="1"/>
  <c r="I9" i="1" s="1"/>
  <c r="Q34" i="1"/>
  <c r="Q36" i="1" s="1"/>
  <c r="C34" i="1"/>
  <c r="C36" i="1" s="1"/>
  <c r="D34" i="1"/>
  <c r="D36" i="1" s="1"/>
  <c r="M34" i="1"/>
  <c r="M36" i="1" s="1"/>
  <c r="U34" i="1"/>
  <c r="U36" i="1" s="1"/>
  <c r="K34" i="1"/>
  <c r="K7" i="1" s="1"/>
  <c r="W34" i="1"/>
  <c r="W36" i="1" s="1"/>
  <c r="AA34" i="1"/>
  <c r="AA36" i="1" s="1"/>
  <c r="AJ34" i="1"/>
  <c r="AJ36" i="1" s="1"/>
  <c r="S34" i="1"/>
  <c r="S36" i="1" s="1"/>
  <c r="AI34" i="1"/>
  <c r="AI36" i="1" s="1"/>
  <c r="P9" i="1"/>
  <c r="Q9" i="1" s="1"/>
  <c r="T9" i="1"/>
  <c r="U9" i="1" s="1"/>
  <c r="O34" i="1"/>
  <c r="O36" i="1" s="1"/>
  <c r="I34" i="1"/>
  <c r="I36" i="1" s="1"/>
  <c r="AK34" i="1"/>
  <c r="AK36" i="1" s="1"/>
  <c r="G34" i="1"/>
  <c r="G36" i="1" s="1"/>
  <c r="H34" i="1"/>
  <c r="H36" i="1" s="1"/>
  <c r="T34" i="1"/>
  <c r="T36" i="1" s="1"/>
  <c r="E34" i="1"/>
  <c r="E36" i="1" s="1"/>
  <c r="L34" i="1"/>
  <c r="L36" i="1" s="1"/>
  <c r="K37" i="1"/>
  <c r="K36" i="1" l="1"/>
  <c r="K8" i="1"/>
  <c r="K9" i="1" s="1"/>
  <c r="L9" i="1" s="1"/>
  <c r="M9" i="1" s="1"/>
  <c r="K54" i="1"/>
</calcChain>
</file>

<file path=xl/sharedStrings.xml><?xml version="1.0" encoding="utf-8"?>
<sst xmlns="http://schemas.openxmlformats.org/spreadsheetml/2006/main" count="112" uniqueCount="70">
  <si>
    <t>TOUR</t>
  </si>
  <si>
    <t>Recettes</t>
  </si>
  <si>
    <t>Intérêts perçus</t>
  </si>
  <si>
    <t>Total</t>
  </si>
  <si>
    <t>Dépenses</t>
  </si>
  <si>
    <t>Var Liquidités</t>
  </si>
  <si>
    <t>Liquitités totales</t>
  </si>
  <si>
    <t xml:space="preserve">Liquidités nettes </t>
  </si>
  <si>
    <t>Impots PREV</t>
  </si>
  <si>
    <t>Impôts dus</t>
  </si>
  <si>
    <t>Classement</t>
  </si>
  <si>
    <t>Valeur de la société</t>
  </si>
  <si>
    <t>ACHAT MACHINE</t>
  </si>
  <si>
    <t>VENTE MACHINE</t>
  </si>
  <si>
    <t>Emprunt</t>
  </si>
  <si>
    <t>Résultat Net</t>
  </si>
  <si>
    <t>Nb Sal</t>
  </si>
  <si>
    <t>Formation</t>
  </si>
  <si>
    <t>Publicité</t>
  </si>
  <si>
    <t>R&amp;D</t>
  </si>
  <si>
    <t>Notoriété</t>
  </si>
  <si>
    <t>PDM</t>
  </si>
  <si>
    <t>Coût Employés</t>
  </si>
  <si>
    <t>Coût produits</t>
  </si>
  <si>
    <t>Coût Machines</t>
  </si>
  <si>
    <t>Frais Immobiliers</t>
  </si>
  <si>
    <t>Frais divers</t>
  </si>
  <si>
    <t>MARGE NETTE</t>
  </si>
  <si>
    <t>COUT UNITAIRE</t>
  </si>
  <si>
    <t>Coût de fab unit</t>
  </si>
  <si>
    <t>Coût fabrication</t>
  </si>
  <si>
    <t>Coût stock</t>
  </si>
  <si>
    <t>Coût SAV</t>
  </si>
  <si>
    <t>Coût Transport</t>
  </si>
  <si>
    <t>Prix</t>
  </si>
  <si>
    <t>Nb Vente</t>
  </si>
  <si>
    <t>Demande</t>
  </si>
  <si>
    <t>Production</t>
  </si>
  <si>
    <t>Stocks</t>
  </si>
  <si>
    <t>Qualité</t>
  </si>
  <si>
    <t>DEMO</t>
  </si>
  <si>
    <t>Salaires</t>
  </si>
  <si>
    <t>HAUT DE GAMME</t>
  </si>
  <si>
    <t>VALEUR INITIALE</t>
  </si>
  <si>
    <t>SALARIES</t>
  </si>
  <si>
    <t>DANS LA MOYENNE</t>
  </si>
  <si>
    <t>PUB</t>
  </si>
  <si>
    <t>TRES PUB</t>
  </si>
  <si>
    <t>TYPE1</t>
  </si>
  <si>
    <t>GROSSES DEPENSES</t>
  </si>
  <si>
    <t>Résultats</t>
  </si>
  <si>
    <t>Taux de formation</t>
  </si>
  <si>
    <t>Ventes</t>
  </si>
  <si>
    <t>Parts de marché</t>
  </si>
  <si>
    <t>Chiffre d'affaires</t>
  </si>
  <si>
    <t>Machine</t>
  </si>
  <si>
    <t>Entrepôt</t>
  </si>
  <si>
    <t>Taille entrepôt</t>
  </si>
  <si>
    <t>Place</t>
  </si>
  <si>
    <t>M</t>
  </si>
  <si>
    <t>JOUEUR 1</t>
  </si>
  <si>
    <t>JOUEUR 2</t>
  </si>
  <si>
    <t>JOUEUR 3</t>
  </si>
  <si>
    <t>JOUEUR 4</t>
  </si>
  <si>
    <t>JOUEUR 5</t>
  </si>
  <si>
    <t>JOUEUR 6</t>
  </si>
  <si>
    <t>JOUEUR 7</t>
  </si>
  <si>
    <t>JOUEUR 8</t>
  </si>
  <si>
    <t>JOUEUR 9</t>
  </si>
  <si>
    <t>UN PALIER A LA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</si>
</sst>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44F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44F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/>
    <xf numFmtId="9" fontId="7" fillId="0" borderId="1" xfId="0" applyNumberFormat="1" applyFont="1" applyBorder="1"/>
    <xf numFmtId="0" fontId="7" fillId="0" borderId="1" xfId="0" applyFont="1" applyBorder="1"/>
    <xf numFmtId="0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10" fontId="0" fillId="15" borderId="1" xfId="0" applyNumberForma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</cellXfs>
  <cellStyles count="7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tabSelected="1" topLeftCell="J4" workbookViewId="0">
      <selection activeCell="W14" sqref="W14:Y14"/>
    </sheetView>
  </sheetViews>
  <sheetFormatPr baseColWidth="10" defaultRowHeight="15.75" x14ac:dyDescent="0.25"/>
  <cols>
    <col min="1" max="1" width="17.125" bestFit="1" customWidth="1"/>
    <col min="2" max="2" width="5.875" style="1" bestFit="1" customWidth="1"/>
    <col min="3" max="5" width="7.875" style="1" bestFit="1" customWidth="1"/>
    <col min="6" max="6" width="5.875" bestFit="1" customWidth="1"/>
    <col min="7" max="7" width="7.875" style="1" bestFit="1" customWidth="1"/>
    <col min="8" max="9" width="7.875" bestFit="1" customWidth="1"/>
    <col min="10" max="10" width="5.875" bestFit="1" customWidth="1"/>
    <col min="11" max="11" width="7.875" bestFit="1" customWidth="1"/>
    <col min="12" max="13" width="8.875" bestFit="1" customWidth="1"/>
    <col min="14" max="14" width="5.875" bestFit="1" customWidth="1"/>
    <col min="15" max="17" width="7.875" bestFit="1" customWidth="1"/>
    <col min="18" max="18" width="5.875" bestFit="1" customWidth="1"/>
    <col min="19" max="21" width="7.875" bestFit="1" customWidth="1"/>
    <col min="22" max="22" width="5.875" bestFit="1" customWidth="1"/>
    <col min="23" max="25" width="7.875" bestFit="1" customWidth="1"/>
    <col min="26" max="26" width="5.875" bestFit="1" customWidth="1"/>
    <col min="27" max="27" width="7.875" bestFit="1" customWidth="1"/>
    <col min="28" max="28" width="4.875" bestFit="1" customWidth="1"/>
    <col min="29" max="29" width="7.875" bestFit="1" customWidth="1"/>
    <col min="30" max="30" width="5.875" bestFit="1" customWidth="1"/>
    <col min="31" max="31" width="7.875" bestFit="1" customWidth="1"/>
    <col min="32" max="32" width="4.875" bestFit="1" customWidth="1"/>
    <col min="33" max="33" width="7.875" bestFit="1" customWidth="1"/>
    <col min="34" max="34" width="5.875" bestFit="1" customWidth="1"/>
    <col min="35" max="37" width="7.875" bestFit="1" customWidth="1"/>
  </cols>
  <sheetData>
    <row r="1" spans="1:37" s="4" customFormat="1" x14ac:dyDescent="0.25">
      <c r="A1" s="46"/>
      <c r="B1" s="47" t="s">
        <v>60</v>
      </c>
      <c r="C1" s="47"/>
      <c r="D1" s="47"/>
      <c r="E1" s="47"/>
      <c r="F1" s="47" t="s">
        <v>61</v>
      </c>
      <c r="G1" s="47"/>
      <c r="H1" s="47"/>
      <c r="I1" s="47"/>
      <c r="J1" s="47" t="s">
        <v>62</v>
      </c>
      <c r="K1" s="47"/>
      <c r="L1" s="47"/>
      <c r="M1" s="47"/>
      <c r="N1" s="47" t="s">
        <v>63</v>
      </c>
      <c r="O1" s="47"/>
      <c r="P1" s="47"/>
      <c r="Q1" s="47"/>
      <c r="R1" s="47" t="s">
        <v>64</v>
      </c>
      <c r="S1" s="47"/>
      <c r="T1" s="47"/>
      <c r="U1" s="47"/>
      <c r="V1" s="47" t="s">
        <v>65</v>
      </c>
      <c r="W1" s="47"/>
      <c r="X1" s="47"/>
      <c r="Y1" s="47"/>
      <c r="Z1" s="47" t="s">
        <v>66</v>
      </c>
      <c r="AA1" s="47"/>
      <c r="AB1" s="47"/>
      <c r="AC1" s="47"/>
      <c r="AD1" s="47" t="s">
        <v>67</v>
      </c>
      <c r="AE1" s="47"/>
      <c r="AF1" s="47"/>
      <c r="AG1" s="47"/>
      <c r="AH1" s="47" t="s">
        <v>68</v>
      </c>
      <c r="AI1" s="47"/>
      <c r="AJ1" s="47"/>
      <c r="AK1" s="47"/>
    </row>
    <row r="2" spans="1:37" x14ac:dyDescent="0.25">
      <c r="A2" s="5" t="s">
        <v>40</v>
      </c>
      <c r="B2" s="50" t="s">
        <v>19</v>
      </c>
      <c r="C2" s="50"/>
      <c r="D2" s="50"/>
      <c r="E2" s="50"/>
      <c r="F2" s="51" t="s">
        <v>69</v>
      </c>
      <c r="G2" s="51"/>
      <c r="H2" s="51"/>
      <c r="I2" s="51"/>
      <c r="J2" s="49" t="s">
        <v>44</v>
      </c>
      <c r="K2" s="49"/>
      <c r="L2" s="49"/>
      <c r="M2" s="49"/>
      <c r="N2" s="52" t="s">
        <v>45</v>
      </c>
      <c r="O2" s="52"/>
      <c r="P2" s="52"/>
      <c r="Q2" s="52"/>
      <c r="R2" s="49" t="s">
        <v>42</v>
      </c>
      <c r="S2" s="49"/>
      <c r="T2" s="49"/>
      <c r="U2" s="49"/>
      <c r="V2" s="54" t="s">
        <v>43</v>
      </c>
      <c r="W2" s="54"/>
      <c r="X2" s="54"/>
      <c r="Y2" s="54"/>
      <c r="Z2" s="49" t="s">
        <v>46</v>
      </c>
      <c r="AA2" s="49"/>
      <c r="AB2" s="49"/>
      <c r="AC2" s="49"/>
      <c r="AD2" s="49" t="s">
        <v>47</v>
      </c>
      <c r="AE2" s="49"/>
      <c r="AF2" s="49"/>
      <c r="AG2" s="49"/>
      <c r="AH2" s="49" t="s">
        <v>49</v>
      </c>
      <c r="AI2" s="49"/>
      <c r="AJ2" s="49"/>
      <c r="AK2" s="49"/>
    </row>
    <row r="3" spans="1:37" x14ac:dyDescent="0.25">
      <c r="A3" s="6" t="s">
        <v>0</v>
      </c>
      <c r="B3" s="6">
        <v>0</v>
      </c>
      <c r="C3" s="6">
        <v>1</v>
      </c>
      <c r="D3" s="6">
        <v>2</v>
      </c>
      <c r="E3" s="6">
        <v>3</v>
      </c>
      <c r="F3" s="6">
        <v>0</v>
      </c>
      <c r="G3" s="6">
        <v>1</v>
      </c>
      <c r="H3" s="6">
        <v>2</v>
      </c>
      <c r="I3" s="6">
        <v>3</v>
      </c>
      <c r="J3" s="7">
        <v>0</v>
      </c>
      <c r="K3" s="7">
        <v>1</v>
      </c>
      <c r="L3" s="7">
        <v>2</v>
      </c>
      <c r="M3" s="7">
        <v>3</v>
      </c>
      <c r="N3" s="7">
        <v>0</v>
      </c>
      <c r="O3" s="7">
        <v>1</v>
      </c>
      <c r="P3" s="7">
        <v>2</v>
      </c>
      <c r="Q3" s="7">
        <v>3</v>
      </c>
      <c r="R3" s="7">
        <v>0</v>
      </c>
      <c r="S3" s="7">
        <v>1</v>
      </c>
      <c r="T3" s="7">
        <v>2</v>
      </c>
      <c r="U3" s="7">
        <v>3</v>
      </c>
      <c r="V3" s="7">
        <v>0</v>
      </c>
      <c r="W3" s="7">
        <v>1</v>
      </c>
      <c r="X3" s="7">
        <v>2</v>
      </c>
      <c r="Y3" s="7">
        <v>3</v>
      </c>
      <c r="Z3" s="7">
        <v>0</v>
      </c>
      <c r="AA3" s="7">
        <v>1</v>
      </c>
      <c r="AB3" s="7">
        <v>2</v>
      </c>
      <c r="AC3" s="7">
        <v>3</v>
      </c>
      <c r="AD3" s="7">
        <v>0</v>
      </c>
      <c r="AE3" s="7">
        <v>1</v>
      </c>
      <c r="AF3" s="7">
        <v>2</v>
      </c>
      <c r="AG3" s="7">
        <v>1</v>
      </c>
      <c r="AH3" s="7">
        <v>0</v>
      </c>
      <c r="AI3" s="7">
        <v>1</v>
      </c>
      <c r="AJ3" s="7">
        <v>2</v>
      </c>
      <c r="AK3" s="7">
        <v>3</v>
      </c>
    </row>
    <row r="4" spans="1:37" x14ac:dyDescent="0.25">
      <c r="A4" s="8" t="s">
        <v>1</v>
      </c>
      <c r="B4" s="8"/>
      <c r="C4" s="8">
        <v>17165</v>
      </c>
      <c r="D4" s="8">
        <v>13200</v>
      </c>
      <c r="E4" s="8">
        <v>18738</v>
      </c>
      <c r="F4" s="8"/>
      <c r="G4" s="8">
        <v>17187</v>
      </c>
      <c r="H4" s="8">
        <v>17779</v>
      </c>
      <c r="I4" s="8">
        <v>18090</v>
      </c>
      <c r="J4" s="9"/>
      <c r="K4" s="9">
        <v>18409</v>
      </c>
      <c r="L4" s="9">
        <v>18901</v>
      </c>
      <c r="M4" s="9">
        <v>19889</v>
      </c>
      <c r="N4" s="9"/>
      <c r="O4" s="9">
        <v>17845</v>
      </c>
      <c r="P4" s="9">
        <v>19687</v>
      </c>
      <c r="Q4" s="9">
        <v>20849</v>
      </c>
      <c r="R4" s="10"/>
      <c r="S4" s="9">
        <v>8888</v>
      </c>
      <c r="T4" s="9">
        <v>13600</v>
      </c>
      <c r="U4" s="9">
        <v>16000</v>
      </c>
      <c r="V4" s="9"/>
      <c r="W4" s="9">
        <v>16179</v>
      </c>
      <c r="X4" s="9">
        <v>17148</v>
      </c>
      <c r="Y4" s="9">
        <v>17728</v>
      </c>
      <c r="Z4" s="9"/>
      <c r="AA4" s="9">
        <v>18167</v>
      </c>
      <c r="AB4" s="9"/>
      <c r="AC4" s="9">
        <v>18146</v>
      </c>
      <c r="AD4" s="9"/>
      <c r="AE4" s="9">
        <v>17931</v>
      </c>
      <c r="AF4" s="9"/>
      <c r="AG4" s="9">
        <v>21000</v>
      </c>
      <c r="AH4" s="9"/>
      <c r="AI4" s="9">
        <v>15574</v>
      </c>
      <c r="AJ4" s="9">
        <v>17800</v>
      </c>
      <c r="AK4" s="9">
        <v>23800</v>
      </c>
    </row>
    <row r="5" spans="1:37" x14ac:dyDescent="0.25">
      <c r="A5" s="6" t="s">
        <v>2</v>
      </c>
      <c r="B5" s="11"/>
      <c r="C5" s="6"/>
      <c r="D5" s="6"/>
      <c r="E5" s="6"/>
      <c r="F5" s="11"/>
      <c r="G5" s="6"/>
      <c r="H5" s="6"/>
      <c r="I5" s="6"/>
      <c r="J5" s="11"/>
      <c r="K5" s="7"/>
      <c r="L5" s="7"/>
      <c r="M5" s="7"/>
      <c r="N5" s="11"/>
      <c r="O5" s="7"/>
      <c r="P5" s="7"/>
      <c r="Q5" s="7"/>
      <c r="R5" s="11"/>
      <c r="S5" s="7"/>
      <c r="T5" s="7"/>
      <c r="U5" s="7"/>
      <c r="V5" s="11"/>
      <c r="W5" s="7"/>
      <c r="X5" s="7"/>
      <c r="Y5" s="7"/>
      <c r="Z5" s="11"/>
      <c r="AA5" s="7"/>
      <c r="AB5" s="7"/>
      <c r="AC5" s="7"/>
      <c r="AD5" s="7"/>
      <c r="AE5" s="7">
        <v>50000</v>
      </c>
      <c r="AF5" s="7"/>
      <c r="AG5" s="7"/>
      <c r="AH5" s="7"/>
      <c r="AI5" s="7"/>
      <c r="AJ5" s="7"/>
      <c r="AK5" s="7"/>
    </row>
    <row r="6" spans="1:37" x14ac:dyDescent="0.25">
      <c r="A6" s="6" t="s">
        <v>3</v>
      </c>
      <c r="B6" s="11"/>
      <c r="C6" s="6"/>
      <c r="D6" s="6"/>
      <c r="E6" s="6"/>
      <c r="F6" s="11"/>
      <c r="G6" s="6"/>
      <c r="H6" s="6"/>
      <c r="I6" s="6"/>
      <c r="J6" s="11"/>
      <c r="K6" s="7"/>
      <c r="L6" s="7"/>
      <c r="M6" s="7"/>
      <c r="N6" s="11"/>
      <c r="O6" s="7"/>
      <c r="P6" s="7"/>
      <c r="Q6" s="7"/>
      <c r="R6" s="11"/>
      <c r="S6" s="7"/>
      <c r="T6" s="7"/>
      <c r="U6" s="7"/>
      <c r="V6" s="11"/>
      <c r="W6" s="7"/>
      <c r="X6" s="7"/>
      <c r="Y6" s="7"/>
      <c r="Z6" s="11"/>
      <c r="AA6" s="7"/>
      <c r="AB6" s="7"/>
      <c r="AC6" s="7"/>
      <c r="AD6" s="7"/>
      <c r="AE6" s="7">
        <f>AE4+AE5</f>
        <v>67931</v>
      </c>
      <c r="AF6" s="7"/>
      <c r="AG6" s="7"/>
      <c r="AH6" s="7"/>
      <c r="AI6" s="7"/>
      <c r="AJ6" s="7"/>
      <c r="AK6" s="7"/>
    </row>
    <row r="7" spans="1:37" x14ac:dyDescent="0.25">
      <c r="A7" s="11" t="s">
        <v>4</v>
      </c>
      <c r="B7" s="11"/>
      <c r="C7" s="11">
        <v>8562</v>
      </c>
      <c r="D7" s="11">
        <v>22222</v>
      </c>
      <c r="E7" s="11">
        <v>41872</v>
      </c>
      <c r="F7" s="11"/>
      <c r="G7" s="11">
        <v>12548</v>
      </c>
      <c r="H7" s="11">
        <v>13101</v>
      </c>
      <c r="I7" s="11">
        <v>12421</v>
      </c>
      <c r="J7" s="11"/>
      <c r="K7" s="10">
        <f>K34</f>
        <v>11132</v>
      </c>
      <c r="L7" s="10">
        <v>13695</v>
      </c>
      <c r="M7" s="10">
        <v>14899</v>
      </c>
      <c r="N7" s="11"/>
      <c r="O7" s="10">
        <v>10252</v>
      </c>
      <c r="P7" s="10">
        <v>11444</v>
      </c>
      <c r="Q7" s="10">
        <v>11563</v>
      </c>
      <c r="R7" s="11"/>
      <c r="S7" s="10">
        <v>14396</v>
      </c>
      <c r="T7" s="10">
        <v>20024</v>
      </c>
      <c r="U7" s="10">
        <v>18075</v>
      </c>
      <c r="V7" s="11"/>
      <c r="W7" s="10">
        <v>6858</v>
      </c>
      <c r="X7" s="10">
        <v>8502</v>
      </c>
      <c r="Y7" s="10">
        <v>8569</v>
      </c>
      <c r="Z7" s="11"/>
      <c r="AA7" s="10">
        <v>11980</v>
      </c>
      <c r="AB7" s="10"/>
      <c r="AC7" s="10">
        <v>13074</v>
      </c>
      <c r="AD7" s="10"/>
      <c r="AE7" s="10">
        <v>69229</v>
      </c>
      <c r="AF7" s="10"/>
      <c r="AG7" s="10">
        <v>25023</v>
      </c>
      <c r="AH7" s="10"/>
      <c r="AI7" s="10">
        <v>16678</v>
      </c>
      <c r="AJ7" s="10">
        <v>26936</v>
      </c>
      <c r="AK7" s="10">
        <v>40105</v>
      </c>
    </row>
    <row r="8" spans="1:37" x14ac:dyDescent="0.25">
      <c r="A8" s="6" t="s">
        <v>5</v>
      </c>
      <c r="B8" s="11"/>
      <c r="C8" s="6">
        <f>C4-C7</f>
        <v>8603</v>
      </c>
      <c r="D8" s="12">
        <f>D4-D7</f>
        <v>-9022</v>
      </c>
      <c r="E8" s="12">
        <f>E4-E7</f>
        <v>-23134</v>
      </c>
      <c r="F8" s="11"/>
      <c r="G8" s="6">
        <f>G4-G7</f>
        <v>4639</v>
      </c>
      <c r="H8" s="6">
        <f>H4-H7</f>
        <v>4678</v>
      </c>
      <c r="I8" s="6">
        <f>I4-I7</f>
        <v>5669</v>
      </c>
      <c r="J8" s="11"/>
      <c r="K8" s="6">
        <f>K4-K7</f>
        <v>7277</v>
      </c>
      <c r="L8" s="6">
        <f>L4-L7</f>
        <v>5206</v>
      </c>
      <c r="M8" s="6">
        <f>M4-M7</f>
        <v>4990</v>
      </c>
      <c r="N8" s="11"/>
      <c r="O8" s="6">
        <f>O4-O7</f>
        <v>7593</v>
      </c>
      <c r="P8" s="6">
        <f>P4-P7</f>
        <v>8243</v>
      </c>
      <c r="Q8" s="6">
        <f>Q4-Q7</f>
        <v>9286</v>
      </c>
      <c r="R8" s="11"/>
      <c r="S8" s="12">
        <f>S4-S7</f>
        <v>-5508</v>
      </c>
      <c r="T8" s="12">
        <f>T4-T7</f>
        <v>-6424</v>
      </c>
      <c r="U8" s="12">
        <f>U4-U7</f>
        <v>-2075</v>
      </c>
      <c r="V8" s="11"/>
      <c r="W8" s="6">
        <f>W4-W7</f>
        <v>9321</v>
      </c>
      <c r="X8" s="6">
        <f>X4-X7</f>
        <v>8646</v>
      </c>
      <c r="Y8" s="6">
        <f>Y4-Y7</f>
        <v>9159</v>
      </c>
      <c r="Z8" s="11"/>
      <c r="AA8" s="6">
        <f>AA4-AA7</f>
        <v>6187</v>
      </c>
      <c r="AB8" s="7"/>
      <c r="AC8" s="7">
        <f>AC4-AC7</f>
        <v>5072</v>
      </c>
      <c r="AD8" s="10"/>
      <c r="AE8" s="12">
        <f>AE6-AE7</f>
        <v>-1298</v>
      </c>
      <c r="AF8" s="7"/>
      <c r="AG8" s="7">
        <f>AG4-AG7</f>
        <v>-4023</v>
      </c>
      <c r="AH8" s="10"/>
      <c r="AI8" s="12">
        <f>AI4-AI7</f>
        <v>-1104</v>
      </c>
      <c r="AJ8" s="12">
        <f>AJ4-AJ7</f>
        <v>-9136</v>
      </c>
      <c r="AK8" s="12">
        <f>AK4-AK7</f>
        <v>-16305</v>
      </c>
    </row>
    <row r="9" spans="1:37" x14ac:dyDescent="0.25">
      <c r="A9" s="13" t="s">
        <v>6</v>
      </c>
      <c r="B9" s="13">
        <v>10000</v>
      </c>
      <c r="C9" s="13">
        <f>C8+B9</f>
        <v>18603</v>
      </c>
      <c r="D9" s="13">
        <f>C9+D8</f>
        <v>9581</v>
      </c>
      <c r="E9" s="14">
        <f>D9+E8</f>
        <v>-13553</v>
      </c>
      <c r="F9" s="13">
        <v>10000</v>
      </c>
      <c r="G9" s="13">
        <f>G8+F9</f>
        <v>14639</v>
      </c>
      <c r="H9" s="13">
        <f>H8+G9</f>
        <v>19317</v>
      </c>
      <c r="I9" s="13">
        <f>I8+H9</f>
        <v>24986</v>
      </c>
      <c r="J9" s="13">
        <v>10000</v>
      </c>
      <c r="K9" s="13">
        <f>K8+J9</f>
        <v>17277</v>
      </c>
      <c r="L9" s="13">
        <f>L8+K9</f>
        <v>22483</v>
      </c>
      <c r="M9" s="13">
        <f>M8+L9</f>
        <v>27473</v>
      </c>
      <c r="N9" s="13">
        <v>10000</v>
      </c>
      <c r="O9" s="13">
        <f>O8+N9</f>
        <v>17593</v>
      </c>
      <c r="P9" s="13">
        <f>P8+O9</f>
        <v>25836</v>
      </c>
      <c r="Q9" s="13">
        <f>Q8+P9</f>
        <v>35122</v>
      </c>
      <c r="R9" s="13">
        <v>10000</v>
      </c>
      <c r="S9" s="13">
        <f>S8+R9</f>
        <v>4492</v>
      </c>
      <c r="T9" s="14">
        <f>T8+S9</f>
        <v>-1932</v>
      </c>
      <c r="U9" s="14">
        <f>U8+T9</f>
        <v>-4007</v>
      </c>
      <c r="V9" s="13">
        <v>10000</v>
      </c>
      <c r="W9" s="13">
        <f>W8+V9</f>
        <v>19321</v>
      </c>
      <c r="X9" s="13">
        <f>X8+W9</f>
        <v>27967</v>
      </c>
      <c r="Y9" s="13">
        <f>Y8+X9</f>
        <v>37126</v>
      </c>
      <c r="Z9" s="13">
        <v>10000</v>
      </c>
      <c r="AA9" s="13">
        <f>AA8+Z9</f>
        <v>16187</v>
      </c>
      <c r="AB9" s="15"/>
      <c r="AC9" s="15">
        <v>27863</v>
      </c>
      <c r="AD9" s="15">
        <v>10000</v>
      </c>
      <c r="AE9" s="13">
        <f>AE8+AD9</f>
        <v>8702</v>
      </c>
      <c r="AF9" s="15">
        <v>2378</v>
      </c>
      <c r="AG9" s="15">
        <f>AF9+AG8</f>
        <v>-1645</v>
      </c>
      <c r="AH9" s="15">
        <v>10000</v>
      </c>
      <c r="AI9" s="13">
        <f>AI8+AH9</f>
        <v>8896</v>
      </c>
      <c r="AJ9" s="16">
        <f>AI9+AJ8</f>
        <v>-240</v>
      </c>
      <c r="AK9" s="16">
        <f>AJ9+AK8</f>
        <v>-16545</v>
      </c>
    </row>
    <row r="10" spans="1:37" x14ac:dyDescent="0.25">
      <c r="A10" s="6" t="s">
        <v>7</v>
      </c>
      <c r="B10" s="11"/>
      <c r="C10" s="6"/>
      <c r="D10" s="6"/>
      <c r="E10" s="6"/>
      <c r="F10" s="11"/>
      <c r="G10" s="6"/>
      <c r="H10" s="6"/>
      <c r="I10" s="6"/>
      <c r="J10" s="11"/>
      <c r="K10" s="7"/>
      <c r="L10" s="7"/>
      <c r="M10" s="7"/>
      <c r="N10" s="11"/>
      <c r="O10" s="7"/>
      <c r="P10" s="7"/>
      <c r="Q10" s="7"/>
      <c r="R10" s="11"/>
      <c r="S10" s="7"/>
      <c r="T10" s="7"/>
      <c r="U10" s="7"/>
      <c r="V10" s="11"/>
      <c r="W10" s="7"/>
      <c r="X10" s="7"/>
      <c r="Y10" s="7"/>
      <c r="Z10" s="11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x14ac:dyDescent="0.25">
      <c r="A11" s="6" t="s">
        <v>8</v>
      </c>
      <c r="B11" s="11"/>
      <c r="C11" s="6">
        <v>3579.2</v>
      </c>
      <c r="D11" s="6">
        <v>4478.1000000000004</v>
      </c>
      <c r="E11" s="6">
        <v>6445.2</v>
      </c>
      <c r="F11" s="11"/>
      <c r="G11" s="6">
        <v>1761.9</v>
      </c>
      <c r="H11" s="6">
        <v>3328.4</v>
      </c>
      <c r="I11" s="6">
        <v>5211.3999999999996</v>
      </c>
      <c r="J11" s="11"/>
      <c r="K11" s="7"/>
      <c r="L11" s="7"/>
      <c r="M11" s="7">
        <v>6382.9</v>
      </c>
      <c r="N11" s="11"/>
      <c r="O11" s="7">
        <v>2763.4</v>
      </c>
      <c r="P11" s="7">
        <v>5689.9</v>
      </c>
      <c r="Q11" s="7">
        <v>8882.6</v>
      </c>
      <c r="R11" s="11"/>
      <c r="S11" s="7">
        <v>0</v>
      </c>
      <c r="T11" s="7">
        <v>0</v>
      </c>
      <c r="U11" s="7">
        <v>0</v>
      </c>
      <c r="V11" s="11"/>
      <c r="W11" s="7">
        <v>3275.9</v>
      </c>
      <c r="X11" s="7">
        <v>6295.1</v>
      </c>
      <c r="Y11" s="7">
        <v>9394.7999999999993</v>
      </c>
      <c r="Z11" s="11"/>
      <c r="AA11" s="7">
        <v>2602.1</v>
      </c>
      <c r="AB11" s="7"/>
      <c r="AC11" s="7">
        <v>6803</v>
      </c>
      <c r="AD11" s="7"/>
      <c r="AE11" s="7">
        <v>0</v>
      </c>
      <c r="AF11" s="7"/>
      <c r="AG11" s="7">
        <v>0</v>
      </c>
      <c r="AH11" s="7"/>
      <c r="AI11" s="7">
        <v>962.3</v>
      </c>
      <c r="AJ11" s="7">
        <v>895</v>
      </c>
      <c r="AK11" s="7">
        <v>1326.6</v>
      </c>
    </row>
    <row r="12" spans="1:37" x14ac:dyDescent="0.25">
      <c r="A12" s="6" t="s">
        <v>9</v>
      </c>
      <c r="B12" s="11"/>
      <c r="C12" s="6"/>
      <c r="D12" s="6"/>
      <c r="E12" s="6"/>
      <c r="F12" s="11"/>
      <c r="G12" s="6"/>
      <c r="H12" s="6"/>
      <c r="I12" s="6"/>
      <c r="J12" s="11"/>
      <c r="K12" s="7"/>
      <c r="L12" s="7"/>
      <c r="M12" s="7"/>
      <c r="N12" s="11"/>
      <c r="O12" s="7"/>
      <c r="P12" s="7"/>
      <c r="Q12" s="7"/>
      <c r="R12" s="11"/>
      <c r="S12" s="7"/>
      <c r="T12" s="7"/>
      <c r="U12" s="7"/>
      <c r="V12" s="11"/>
      <c r="W12" s="7"/>
      <c r="X12" s="7"/>
      <c r="Y12" s="7"/>
      <c r="Z12" s="11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x14ac:dyDescent="0.25">
      <c r="A13" s="17" t="s">
        <v>10</v>
      </c>
      <c r="B13" s="17"/>
      <c r="C13" s="17">
        <v>1</v>
      </c>
      <c r="D13" s="17">
        <v>4</v>
      </c>
      <c r="E13" s="17">
        <v>4</v>
      </c>
      <c r="F13" s="17"/>
      <c r="G13" s="17">
        <v>6</v>
      </c>
      <c r="H13" s="17">
        <v>6</v>
      </c>
      <c r="I13" s="17">
        <v>6</v>
      </c>
      <c r="J13" s="18"/>
      <c r="K13" s="18">
        <v>5</v>
      </c>
      <c r="L13" s="18">
        <v>4</v>
      </c>
      <c r="M13" s="18">
        <v>5</v>
      </c>
      <c r="N13" s="18"/>
      <c r="O13" s="18">
        <v>3</v>
      </c>
      <c r="P13" s="18">
        <v>2</v>
      </c>
      <c r="Q13" s="18">
        <v>2</v>
      </c>
      <c r="R13" s="18"/>
      <c r="S13" s="18">
        <v>9</v>
      </c>
      <c r="T13" s="18">
        <v>8</v>
      </c>
      <c r="U13" s="18">
        <v>8</v>
      </c>
      <c r="V13" s="18"/>
      <c r="W13" s="18">
        <v>2</v>
      </c>
      <c r="X13" s="18">
        <v>1</v>
      </c>
      <c r="Y13" s="18">
        <v>1</v>
      </c>
      <c r="Z13" s="18"/>
      <c r="AA13" s="18">
        <v>4</v>
      </c>
      <c r="AB13" s="18"/>
      <c r="AC13" s="18">
        <v>3</v>
      </c>
      <c r="AD13" s="18"/>
      <c r="AE13" s="18">
        <v>8</v>
      </c>
      <c r="AF13" s="18"/>
      <c r="AG13" s="18">
        <v>9</v>
      </c>
      <c r="AH13" s="18"/>
      <c r="AI13" s="18">
        <v>7</v>
      </c>
      <c r="AJ13" s="18">
        <v>7</v>
      </c>
      <c r="AK13" s="18">
        <v>7</v>
      </c>
    </row>
    <row r="14" spans="1:37" x14ac:dyDescent="0.25">
      <c r="A14" s="6" t="s">
        <v>11</v>
      </c>
      <c r="B14" s="11"/>
      <c r="C14" s="6">
        <v>2180846</v>
      </c>
      <c r="D14" s="6">
        <f>C14+D18</f>
        <v>2183570</v>
      </c>
      <c r="E14" s="6">
        <f>D14+E18</f>
        <v>2189531</v>
      </c>
      <c r="F14" s="11"/>
      <c r="G14" s="6">
        <v>2175339</v>
      </c>
      <c r="H14" s="6">
        <f>G14+H18</f>
        <v>2180086</v>
      </c>
      <c r="I14" s="6">
        <v>2185792</v>
      </c>
      <c r="J14" s="19"/>
      <c r="K14" s="7">
        <v>2177779</v>
      </c>
      <c r="L14" s="7">
        <f>K14+L18</f>
        <v>2183695</v>
      </c>
      <c r="M14" s="7">
        <f>L14+M18</f>
        <v>2189341</v>
      </c>
      <c r="N14" s="19"/>
      <c r="O14" s="7">
        <v>2178374</v>
      </c>
      <c r="P14" s="7">
        <f>O14+P18</f>
        <v>2187242</v>
      </c>
      <c r="Q14" s="7">
        <f>P14+Q18</f>
        <v>2196917</v>
      </c>
      <c r="R14" s="19"/>
      <c r="S14" s="7">
        <v>2168668</v>
      </c>
      <c r="T14" s="7">
        <f>S14-T18</f>
        <v>2166219</v>
      </c>
      <c r="U14" s="7">
        <v>2168186</v>
      </c>
      <c r="V14" s="19"/>
      <c r="W14" s="55">
        <v>2179927</v>
      </c>
      <c r="X14" s="55">
        <f>W14+X18</f>
        <v>2189076</v>
      </c>
      <c r="Y14" s="55">
        <f>X14+Y18</f>
        <v>2198469</v>
      </c>
      <c r="Z14" s="19"/>
      <c r="AA14" s="7">
        <v>2177885</v>
      </c>
      <c r="AB14" s="7"/>
      <c r="AC14" s="7">
        <v>2190615</v>
      </c>
      <c r="AD14" s="19"/>
      <c r="AE14" s="7">
        <v>2169654</v>
      </c>
      <c r="AF14" s="7"/>
      <c r="AG14" s="7">
        <v>2160327</v>
      </c>
      <c r="AH14" s="19"/>
      <c r="AI14" s="7">
        <f>AJ14-AJ18</f>
        <v>2172508</v>
      </c>
      <c r="AJ14" s="7">
        <v>2172712</v>
      </c>
      <c r="AK14" s="7">
        <f>AJ14+AK18</f>
        <v>2174020</v>
      </c>
    </row>
    <row r="15" spans="1:37" x14ac:dyDescent="0.25">
      <c r="A15" s="6" t="s">
        <v>12</v>
      </c>
      <c r="B15" s="11"/>
      <c r="C15" s="6"/>
      <c r="D15" s="6"/>
      <c r="E15" s="6"/>
      <c r="F15" s="11"/>
      <c r="G15" s="6"/>
      <c r="H15" s="6"/>
      <c r="I15" s="6"/>
      <c r="J15" s="19"/>
      <c r="K15" s="7"/>
      <c r="L15" s="7"/>
      <c r="M15" s="7"/>
      <c r="N15" s="19"/>
      <c r="O15" s="7"/>
      <c r="P15" s="7"/>
      <c r="Q15" s="7"/>
      <c r="R15" s="19"/>
      <c r="S15" s="7"/>
      <c r="T15" s="7"/>
      <c r="U15" s="7"/>
      <c r="V15" s="19"/>
      <c r="W15" s="7"/>
      <c r="X15" s="7"/>
      <c r="Y15" s="7"/>
      <c r="Z15" s="19"/>
      <c r="AA15" s="7"/>
      <c r="AB15" s="7"/>
      <c r="AC15" s="7"/>
      <c r="AD15" s="19" t="s">
        <v>48</v>
      </c>
      <c r="AE15" s="7"/>
      <c r="AF15" s="7"/>
      <c r="AG15" s="7"/>
      <c r="AH15" s="19" t="s">
        <v>48</v>
      </c>
      <c r="AI15" s="7"/>
      <c r="AJ15" s="7"/>
      <c r="AK15" s="7"/>
    </row>
    <row r="16" spans="1:37" x14ac:dyDescent="0.25">
      <c r="A16" s="6" t="s">
        <v>13</v>
      </c>
      <c r="B16" s="11"/>
      <c r="C16" s="6"/>
      <c r="D16" s="6"/>
      <c r="E16" s="6"/>
      <c r="F16" s="11"/>
      <c r="G16" s="6"/>
      <c r="H16" s="6"/>
      <c r="I16" s="6"/>
      <c r="J16" s="19"/>
      <c r="K16" s="7"/>
      <c r="L16" s="7"/>
      <c r="M16" s="7"/>
      <c r="N16" s="19"/>
      <c r="O16" s="7"/>
      <c r="P16" s="7"/>
      <c r="Q16" s="7"/>
      <c r="R16" s="19"/>
      <c r="S16" s="7"/>
      <c r="T16" s="7"/>
      <c r="U16" s="7"/>
      <c r="V16" s="19"/>
      <c r="W16" s="7"/>
      <c r="X16" s="7"/>
      <c r="Y16" s="7"/>
      <c r="Z16" s="19"/>
      <c r="AA16" s="7"/>
      <c r="AB16" s="7"/>
      <c r="AC16" s="7"/>
      <c r="AD16" s="19"/>
      <c r="AE16" s="7"/>
      <c r="AF16" s="7"/>
      <c r="AG16" s="7"/>
      <c r="AH16" s="19"/>
      <c r="AI16" s="7"/>
      <c r="AJ16" s="7"/>
      <c r="AK16" s="7"/>
    </row>
    <row r="17" spans="1:37" x14ac:dyDescent="0.25">
      <c r="A17" s="6" t="s">
        <v>14</v>
      </c>
      <c r="B17" s="11"/>
      <c r="C17" s="6"/>
      <c r="D17" s="12">
        <v>50000</v>
      </c>
      <c r="E17" s="6"/>
      <c r="F17" s="11"/>
      <c r="G17" s="6"/>
      <c r="H17" s="6"/>
      <c r="I17" s="6"/>
      <c r="J17" s="19"/>
      <c r="K17" s="7"/>
      <c r="L17" s="7"/>
      <c r="M17" s="7"/>
      <c r="N17" s="19"/>
      <c r="O17" s="7"/>
      <c r="P17" s="7"/>
      <c r="Q17" s="7"/>
      <c r="R17" s="19"/>
      <c r="S17" s="7"/>
      <c r="T17" s="7"/>
      <c r="U17" s="7"/>
      <c r="V17" s="19"/>
      <c r="W17" s="7"/>
      <c r="X17" s="7"/>
      <c r="Y17" s="7"/>
      <c r="Z17" s="19"/>
      <c r="AA17" s="7"/>
      <c r="AB17" s="7"/>
      <c r="AC17" s="7"/>
      <c r="AD17" s="19">
        <v>50000</v>
      </c>
      <c r="AE17" s="7"/>
      <c r="AF17" s="7"/>
      <c r="AG17" s="7"/>
      <c r="AH17" s="19">
        <v>50000</v>
      </c>
      <c r="AI17" s="7"/>
      <c r="AJ17" s="7"/>
      <c r="AK17" s="7"/>
    </row>
    <row r="18" spans="1:37" x14ac:dyDescent="0.25">
      <c r="A18" s="20" t="s">
        <v>15</v>
      </c>
      <c r="B18" s="11"/>
      <c r="C18" s="6">
        <v>10846</v>
      </c>
      <c r="D18" s="6">
        <v>2724</v>
      </c>
      <c r="E18" s="6">
        <v>5961</v>
      </c>
      <c r="F18" s="11"/>
      <c r="G18" s="6">
        <v>5339</v>
      </c>
      <c r="H18" s="6">
        <v>4747</v>
      </c>
      <c r="I18" s="6">
        <v>5706</v>
      </c>
      <c r="J18" s="19"/>
      <c r="K18" s="7">
        <v>7779</v>
      </c>
      <c r="L18" s="7">
        <v>5916</v>
      </c>
      <c r="M18" s="7">
        <v>5646</v>
      </c>
      <c r="N18" s="19"/>
      <c r="O18" s="7">
        <v>8374</v>
      </c>
      <c r="P18" s="7">
        <v>8868</v>
      </c>
      <c r="Q18" s="7">
        <v>9675</v>
      </c>
      <c r="R18" s="19"/>
      <c r="S18" s="12">
        <v>1332</v>
      </c>
      <c r="T18" s="12">
        <v>2449</v>
      </c>
      <c r="U18" s="7">
        <v>1767</v>
      </c>
      <c r="V18" s="19"/>
      <c r="W18" s="55">
        <v>9927</v>
      </c>
      <c r="X18" s="55">
        <v>9149</v>
      </c>
      <c r="Y18" s="55">
        <v>9393</v>
      </c>
      <c r="Z18" s="19"/>
      <c r="AA18" s="7">
        <v>7885</v>
      </c>
      <c r="AB18" s="7"/>
      <c r="AC18" s="7">
        <v>5419</v>
      </c>
      <c r="AD18" s="19"/>
      <c r="AE18" s="12">
        <v>346</v>
      </c>
      <c r="AF18" s="12">
        <v>5455</v>
      </c>
      <c r="AG18" s="12">
        <v>3872</v>
      </c>
      <c r="AH18" s="19"/>
      <c r="AI18" s="7">
        <v>2916</v>
      </c>
      <c r="AJ18" s="12">
        <v>204</v>
      </c>
      <c r="AK18" s="7">
        <v>1308</v>
      </c>
    </row>
    <row r="19" spans="1:37" x14ac:dyDescent="0.25">
      <c r="A19" s="6" t="s">
        <v>16</v>
      </c>
      <c r="B19" s="11"/>
      <c r="C19" s="21">
        <v>10</v>
      </c>
      <c r="D19" s="6">
        <v>10</v>
      </c>
      <c r="E19" s="6">
        <v>10</v>
      </c>
      <c r="F19" s="11"/>
      <c r="G19" s="21">
        <v>10</v>
      </c>
      <c r="H19" s="6">
        <v>15</v>
      </c>
      <c r="I19" s="6">
        <v>18</v>
      </c>
      <c r="J19" s="19"/>
      <c r="K19" s="22">
        <v>10</v>
      </c>
      <c r="L19" s="7">
        <v>10</v>
      </c>
      <c r="M19" s="7">
        <v>10</v>
      </c>
      <c r="N19" s="19"/>
      <c r="O19" s="22">
        <v>10</v>
      </c>
      <c r="P19" s="7">
        <v>15</v>
      </c>
      <c r="Q19" s="7">
        <v>15</v>
      </c>
      <c r="R19" s="19"/>
      <c r="S19" s="22">
        <v>10</v>
      </c>
      <c r="T19" s="7">
        <v>15</v>
      </c>
      <c r="U19" s="7">
        <v>15</v>
      </c>
      <c r="V19" s="19"/>
      <c r="W19" s="22">
        <v>10</v>
      </c>
      <c r="X19" s="22">
        <v>10</v>
      </c>
      <c r="Y19" s="7">
        <v>10</v>
      </c>
      <c r="Z19" s="19"/>
      <c r="AA19" s="22">
        <v>10</v>
      </c>
      <c r="AB19" s="7">
        <v>15</v>
      </c>
      <c r="AC19" s="7">
        <v>15</v>
      </c>
      <c r="AD19" s="19"/>
      <c r="AE19" s="22">
        <v>10</v>
      </c>
      <c r="AF19" s="7">
        <v>18</v>
      </c>
      <c r="AG19" s="7">
        <v>18</v>
      </c>
      <c r="AH19" s="19"/>
      <c r="AI19" s="22">
        <v>10</v>
      </c>
      <c r="AJ19" s="7">
        <v>18</v>
      </c>
      <c r="AK19" s="7">
        <v>18</v>
      </c>
    </row>
    <row r="20" spans="1:37" x14ac:dyDescent="0.25">
      <c r="A20" s="6" t="s">
        <v>41</v>
      </c>
      <c r="B20" s="11"/>
      <c r="C20" s="21">
        <v>210</v>
      </c>
      <c r="D20" s="6">
        <v>210</v>
      </c>
      <c r="E20" s="6">
        <v>210</v>
      </c>
      <c r="F20" s="11"/>
      <c r="G20" s="21">
        <v>200</v>
      </c>
      <c r="H20" s="6">
        <v>200</v>
      </c>
      <c r="I20" s="6">
        <v>200</v>
      </c>
      <c r="J20" s="19"/>
      <c r="K20" s="22">
        <v>230</v>
      </c>
      <c r="L20" s="7">
        <v>240</v>
      </c>
      <c r="M20" s="7">
        <v>260</v>
      </c>
      <c r="N20" s="19"/>
      <c r="O20" s="22">
        <v>220</v>
      </c>
      <c r="P20" s="7">
        <v>230</v>
      </c>
      <c r="Q20" s="7">
        <v>240</v>
      </c>
      <c r="R20" s="19"/>
      <c r="S20" s="22">
        <v>250</v>
      </c>
      <c r="T20" s="7">
        <v>250</v>
      </c>
      <c r="U20" s="7">
        <v>260</v>
      </c>
      <c r="V20" s="19"/>
      <c r="W20" s="22">
        <v>200</v>
      </c>
      <c r="X20" s="22">
        <v>200</v>
      </c>
      <c r="Y20" s="7">
        <v>200</v>
      </c>
      <c r="Z20" s="19"/>
      <c r="AA20" s="22">
        <v>220</v>
      </c>
      <c r="AB20" s="7">
        <v>240</v>
      </c>
      <c r="AC20" s="7">
        <v>240</v>
      </c>
      <c r="AD20" s="19"/>
      <c r="AE20" s="22">
        <v>200</v>
      </c>
      <c r="AF20" s="7">
        <v>200</v>
      </c>
      <c r="AG20" s="7">
        <v>200</v>
      </c>
      <c r="AH20" s="19"/>
      <c r="AI20" s="22">
        <v>230</v>
      </c>
      <c r="AJ20" s="7">
        <v>250</v>
      </c>
      <c r="AK20" s="7">
        <v>280</v>
      </c>
    </row>
    <row r="21" spans="1:37" x14ac:dyDescent="0.25">
      <c r="A21" s="6" t="s">
        <v>17</v>
      </c>
      <c r="B21" s="11"/>
      <c r="C21" s="21">
        <v>1500</v>
      </c>
      <c r="D21" s="6">
        <v>1500</v>
      </c>
      <c r="E21" s="6">
        <v>1500</v>
      </c>
      <c r="F21" s="11"/>
      <c r="G21" s="21">
        <v>1100</v>
      </c>
      <c r="H21" s="6">
        <v>1200</v>
      </c>
      <c r="I21" s="6">
        <v>1200</v>
      </c>
      <c r="J21" s="19"/>
      <c r="K21" s="22">
        <v>1600</v>
      </c>
      <c r="L21" s="7">
        <v>1800</v>
      </c>
      <c r="M21" s="7">
        <v>3000</v>
      </c>
      <c r="N21" s="19"/>
      <c r="O21" s="22">
        <v>1200</v>
      </c>
      <c r="P21" s="7">
        <v>1300</v>
      </c>
      <c r="Q21" s="7">
        <v>1400</v>
      </c>
      <c r="R21" s="19"/>
      <c r="S21" s="22">
        <v>2000</v>
      </c>
      <c r="T21" s="7">
        <v>2200</v>
      </c>
      <c r="U21" s="7">
        <v>3000</v>
      </c>
      <c r="V21" s="19"/>
      <c r="W21" s="22">
        <v>1000</v>
      </c>
      <c r="X21" s="22">
        <v>1000</v>
      </c>
      <c r="Y21" s="7">
        <v>1000</v>
      </c>
      <c r="Z21" s="19"/>
      <c r="AA21" s="22">
        <v>1400</v>
      </c>
      <c r="AB21" s="7">
        <v>1600</v>
      </c>
      <c r="AC21" s="7">
        <v>1600</v>
      </c>
      <c r="AD21" s="19"/>
      <c r="AE21" s="22">
        <v>1000</v>
      </c>
      <c r="AF21" s="7">
        <v>1000</v>
      </c>
      <c r="AG21" s="7">
        <v>1000</v>
      </c>
      <c r="AH21" s="19"/>
      <c r="AI21" s="22">
        <v>2000</v>
      </c>
      <c r="AJ21" s="7">
        <v>2500</v>
      </c>
      <c r="AK21" s="7">
        <v>4000</v>
      </c>
    </row>
    <row r="22" spans="1:37" x14ac:dyDescent="0.25">
      <c r="A22" s="6" t="s">
        <v>56</v>
      </c>
      <c r="B22" s="11"/>
      <c r="C22" s="11"/>
      <c r="D22" s="6">
        <v>500</v>
      </c>
      <c r="E22" s="6">
        <v>500</v>
      </c>
      <c r="F22" s="11"/>
      <c r="G22" s="11"/>
      <c r="H22" s="6">
        <v>0</v>
      </c>
      <c r="I22" s="6"/>
      <c r="J22" s="19"/>
      <c r="K22" s="19"/>
      <c r="L22" s="7"/>
      <c r="M22" s="7"/>
      <c r="N22" s="19"/>
      <c r="O22" s="19"/>
      <c r="P22" s="7"/>
      <c r="Q22" s="7"/>
      <c r="R22" s="19"/>
      <c r="S22" s="19"/>
      <c r="T22" s="7"/>
      <c r="U22" s="7"/>
      <c r="V22" s="19"/>
      <c r="W22" s="19"/>
      <c r="X22" s="7"/>
      <c r="Y22" s="7"/>
      <c r="Z22" s="19"/>
      <c r="AA22" s="19"/>
      <c r="AB22" s="7"/>
      <c r="AC22" s="7"/>
      <c r="AD22" s="19"/>
      <c r="AE22" s="19"/>
      <c r="AF22" s="7"/>
      <c r="AG22" s="7"/>
      <c r="AH22" s="19"/>
      <c r="AI22" s="19"/>
      <c r="AJ22" s="7"/>
      <c r="AK22" s="7"/>
    </row>
    <row r="23" spans="1:37" x14ac:dyDescent="0.25">
      <c r="A23" s="6" t="s">
        <v>18</v>
      </c>
      <c r="B23" s="11"/>
      <c r="C23" s="21">
        <v>650</v>
      </c>
      <c r="D23" s="6">
        <f>(10*50)+(10*100)</f>
        <v>1500</v>
      </c>
      <c r="E23" s="6">
        <f>(10*50)+(10*100)</f>
        <v>1500</v>
      </c>
      <c r="F23" s="11"/>
      <c r="G23" s="21">
        <f>(6*50)+(5*100)</f>
        <v>800</v>
      </c>
      <c r="H23" s="6">
        <f>(6*50)+(5*100)</f>
        <v>800</v>
      </c>
      <c r="I23" s="6">
        <f>(6*50)+(5*100)</f>
        <v>800</v>
      </c>
      <c r="J23" s="19"/>
      <c r="K23" s="21">
        <f>(6*50)+(5*100)</f>
        <v>800</v>
      </c>
      <c r="L23" s="7">
        <f>(6*50)+(6*100)</f>
        <v>900</v>
      </c>
      <c r="M23" s="7">
        <f>(6*50)+(6*100)</f>
        <v>900</v>
      </c>
      <c r="N23" s="19"/>
      <c r="O23" s="21">
        <f>(7*50)+(5*100)</f>
        <v>850</v>
      </c>
      <c r="P23" s="21">
        <v>850</v>
      </c>
      <c r="Q23" s="7">
        <v>850</v>
      </c>
      <c r="R23" s="19"/>
      <c r="S23" s="21">
        <f>(10*50)+(10*100)</f>
        <v>1500</v>
      </c>
      <c r="T23" s="21">
        <f>(15*50)+(15*100)</f>
        <v>2250</v>
      </c>
      <c r="U23" s="21">
        <f>(30*50)+(30*100)</f>
        <v>4500</v>
      </c>
      <c r="V23" s="19"/>
      <c r="W23" s="21">
        <f>(5*50)+(4*100)</f>
        <v>650</v>
      </c>
      <c r="X23" s="21">
        <f>(5*50)+(4*100)</f>
        <v>650</v>
      </c>
      <c r="Y23" s="21">
        <f>(5*50)+(4*100)</f>
        <v>650</v>
      </c>
      <c r="Z23" s="19"/>
      <c r="AA23" s="21">
        <f>(14*50)+(10*100)</f>
        <v>1700</v>
      </c>
      <c r="AB23" s="21">
        <v>1700</v>
      </c>
      <c r="AC23" s="7">
        <v>1700</v>
      </c>
      <c r="AD23" s="19"/>
      <c r="AE23" s="21">
        <f>(40*50)+(40*100)</f>
        <v>6000</v>
      </c>
      <c r="AF23" s="21">
        <f>(60*50)+(60*100)</f>
        <v>9000</v>
      </c>
      <c r="AG23" s="7">
        <v>9000</v>
      </c>
      <c r="AH23" s="19"/>
      <c r="AI23" s="21">
        <f>(15*50)+(15*100)</f>
        <v>2250</v>
      </c>
      <c r="AJ23" s="21">
        <f>(28*50)+(28*100)</f>
        <v>4200</v>
      </c>
      <c r="AK23" s="21">
        <f>(40*50)+(40*100)</f>
        <v>6000</v>
      </c>
    </row>
    <row r="24" spans="1:37" x14ac:dyDescent="0.25">
      <c r="A24" s="6" t="s">
        <v>19</v>
      </c>
      <c r="B24" s="11"/>
      <c r="C24" s="21">
        <v>1500</v>
      </c>
      <c r="D24" s="6">
        <v>10000</v>
      </c>
      <c r="E24" s="6">
        <v>30000</v>
      </c>
      <c r="F24" s="11"/>
      <c r="G24" s="21">
        <v>860</v>
      </c>
      <c r="H24" s="6">
        <v>860</v>
      </c>
      <c r="I24" s="6">
        <v>860</v>
      </c>
      <c r="J24" s="19"/>
      <c r="K24" s="22">
        <v>1000</v>
      </c>
      <c r="L24" s="7">
        <v>1100</v>
      </c>
      <c r="M24" s="7">
        <v>1100</v>
      </c>
      <c r="N24" s="19"/>
      <c r="O24" s="22">
        <v>1200</v>
      </c>
      <c r="P24" s="7">
        <v>1300</v>
      </c>
      <c r="Q24" s="7">
        <v>1500</v>
      </c>
      <c r="R24" s="19"/>
      <c r="S24" s="22">
        <v>3000</v>
      </c>
      <c r="T24" s="7">
        <v>5000</v>
      </c>
      <c r="U24" s="7">
        <v>15000</v>
      </c>
      <c r="V24" s="19"/>
      <c r="W24" s="22">
        <v>850</v>
      </c>
      <c r="X24" s="22">
        <v>850</v>
      </c>
      <c r="Y24" s="22">
        <v>851</v>
      </c>
      <c r="Z24" s="19"/>
      <c r="AA24" s="22">
        <v>1000</v>
      </c>
      <c r="AB24" s="7">
        <v>1000</v>
      </c>
      <c r="AC24" s="7">
        <v>1000</v>
      </c>
      <c r="AD24" s="19"/>
      <c r="AE24" s="22">
        <v>850</v>
      </c>
      <c r="AF24" s="7">
        <v>850</v>
      </c>
      <c r="AG24" s="7">
        <v>850</v>
      </c>
      <c r="AH24" s="19"/>
      <c r="AI24" s="22">
        <v>3000</v>
      </c>
      <c r="AJ24" s="7">
        <v>10000</v>
      </c>
      <c r="AK24" s="7">
        <v>20000</v>
      </c>
    </row>
    <row r="25" spans="1:37" x14ac:dyDescent="0.25">
      <c r="A25" s="6" t="s">
        <v>20</v>
      </c>
      <c r="B25" s="11"/>
      <c r="C25" s="23">
        <v>0.05</v>
      </c>
      <c r="D25" s="23">
        <v>0.05</v>
      </c>
      <c r="E25" s="23">
        <v>0.05</v>
      </c>
      <c r="F25" s="11"/>
      <c r="G25" s="23">
        <v>0.05</v>
      </c>
      <c r="H25" s="23">
        <v>0.05</v>
      </c>
      <c r="I25" s="23">
        <v>0.05</v>
      </c>
      <c r="J25" s="19"/>
      <c r="K25" s="24">
        <v>0.05</v>
      </c>
      <c r="L25" s="24">
        <v>0.05</v>
      </c>
      <c r="M25" s="24">
        <v>0.05</v>
      </c>
      <c r="N25" s="19"/>
      <c r="O25" s="24">
        <v>0.05</v>
      </c>
      <c r="P25" s="24">
        <v>0.05</v>
      </c>
      <c r="Q25" s="7"/>
      <c r="R25" s="19"/>
      <c r="S25" s="25">
        <v>0.05</v>
      </c>
      <c r="T25" s="24">
        <v>0.05</v>
      </c>
      <c r="U25" s="24">
        <v>0.05</v>
      </c>
      <c r="V25" s="19"/>
      <c r="W25" s="24">
        <v>0.05</v>
      </c>
      <c r="X25" s="24">
        <v>0.05</v>
      </c>
      <c r="Y25" s="24">
        <v>0.05</v>
      </c>
      <c r="Z25" s="19"/>
      <c r="AA25" s="24">
        <v>0.05</v>
      </c>
      <c r="AB25" s="7"/>
      <c r="AC25" s="24">
        <v>0.05</v>
      </c>
      <c r="AD25" s="19"/>
      <c r="AE25" s="24">
        <v>0.05</v>
      </c>
      <c r="AF25" s="7"/>
      <c r="AG25" s="24">
        <v>7.0000000000000007E-2</v>
      </c>
      <c r="AH25" s="19"/>
      <c r="AI25" s="24">
        <v>0.05</v>
      </c>
      <c r="AJ25" s="24">
        <v>0.05</v>
      </c>
      <c r="AK25" s="24">
        <v>0.06</v>
      </c>
    </row>
    <row r="26" spans="1:37" x14ac:dyDescent="0.25">
      <c r="A26" s="6" t="s">
        <v>19</v>
      </c>
      <c r="B26" s="11"/>
      <c r="C26" s="6">
        <v>0</v>
      </c>
      <c r="D26" s="6">
        <v>0</v>
      </c>
      <c r="E26" s="6">
        <v>2</v>
      </c>
      <c r="F26" s="11"/>
      <c r="G26" s="6">
        <v>0</v>
      </c>
      <c r="H26" s="6">
        <v>0</v>
      </c>
      <c r="I26" s="6">
        <v>0</v>
      </c>
      <c r="J26" s="19"/>
      <c r="K26" s="7">
        <v>0</v>
      </c>
      <c r="L26" s="7">
        <v>0</v>
      </c>
      <c r="M26" s="7">
        <v>0</v>
      </c>
      <c r="N26" s="19"/>
      <c r="O26" s="7">
        <v>0</v>
      </c>
      <c r="P26" s="7">
        <v>0</v>
      </c>
      <c r="Q26" s="7"/>
      <c r="R26" s="19"/>
      <c r="S26" s="7">
        <v>0</v>
      </c>
      <c r="T26" s="7">
        <v>0</v>
      </c>
      <c r="U26" s="7">
        <v>0</v>
      </c>
      <c r="V26" s="19"/>
      <c r="W26" s="7">
        <v>0</v>
      </c>
      <c r="X26" s="7">
        <v>0</v>
      </c>
      <c r="Y26" s="7">
        <v>0</v>
      </c>
      <c r="Z26" s="19"/>
      <c r="AA26" s="7">
        <v>0</v>
      </c>
      <c r="AB26" s="7"/>
      <c r="AC26" s="7">
        <v>0</v>
      </c>
      <c r="AD26" s="19"/>
      <c r="AE26" s="7">
        <v>0</v>
      </c>
      <c r="AF26" s="7"/>
      <c r="AG26" s="7">
        <v>0</v>
      </c>
      <c r="AH26" s="19"/>
      <c r="AI26" s="7">
        <v>0</v>
      </c>
      <c r="AJ26" s="7">
        <v>0</v>
      </c>
      <c r="AK26" s="7">
        <v>2</v>
      </c>
    </row>
    <row r="27" spans="1:37" x14ac:dyDescent="0.25">
      <c r="A27" s="20" t="s">
        <v>21</v>
      </c>
      <c r="B27" s="11"/>
      <c r="C27" s="26">
        <v>6.2E-2</v>
      </c>
      <c r="D27" s="26">
        <v>3.5000000000000003E-2</v>
      </c>
      <c r="E27" s="26">
        <v>4.4999999999999998E-2</v>
      </c>
      <c r="F27" s="11"/>
      <c r="G27" s="26">
        <v>0.188</v>
      </c>
      <c r="H27" s="26">
        <v>0.183</v>
      </c>
      <c r="I27" s="26">
        <v>0.17599999999999999</v>
      </c>
      <c r="J27" s="19"/>
      <c r="K27" s="25">
        <v>0.154</v>
      </c>
      <c r="L27" s="25">
        <v>0.14899999999999999</v>
      </c>
      <c r="M27" s="25">
        <v>0.129</v>
      </c>
      <c r="N27" s="19"/>
      <c r="O27" s="25">
        <v>0.13900000000000001</v>
      </c>
      <c r="P27" s="25">
        <v>0.14399999999999999</v>
      </c>
      <c r="Q27" s="7"/>
      <c r="R27" s="19"/>
      <c r="S27" s="25">
        <v>2.4E-2</v>
      </c>
      <c r="T27" s="25">
        <v>3.5999999999999997E-2</v>
      </c>
      <c r="U27" s="25">
        <v>3.5999999999999997E-2</v>
      </c>
      <c r="V27" s="27"/>
      <c r="W27" s="25">
        <v>8.7999999999999995E-2</v>
      </c>
      <c r="X27" s="25">
        <v>8.6999999999999994E-2</v>
      </c>
      <c r="Y27" s="25">
        <v>8.5000000000000006E-2</v>
      </c>
      <c r="Z27" s="19"/>
      <c r="AA27" s="25">
        <v>9.4E-2</v>
      </c>
      <c r="AB27" s="7"/>
      <c r="AC27" s="25">
        <v>8.7999999999999995E-2</v>
      </c>
      <c r="AD27" s="19"/>
      <c r="AE27" s="25">
        <v>0.16400000000000001</v>
      </c>
      <c r="AF27" s="7"/>
      <c r="AG27" s="25">
        <v>0.17499999999999999</v>
      </c>
      <c r="AH27" s="19"/>
      <c r="AI27" s="25">
        <v>8.5999999999999993E-2</v>
      </c>
      <c r="AJ27" s="25">
        <v>9.2999999999999999E-2</v>
      </c>
      <c r="AK27" s="25">
        <v>0.11899999999999999</v>
      </c>
    </row>
    <row r="28" spans="1:37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7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x14ac:dyDescent="0.25">
      <c r="A29" s="6" t="s">
        <v>22</v>
      </c>
      <c r="B29" s="11"/>
      <c r="C29" s="6">
        <v>3600</v>
      </c>
      <c r="D29" s="6">
        <v>3600</v>
      </c>
      <c r="E29" s="6">
        <v>3600</v>
      </c>
      <c r="F29" s="11"/>
      <c r="G29" s="12">
        <v>6350</v>
      </c>
      <c r="H29" s="6">
        <v>5484</v>
      </c>
      <c r="I29" s="6">
        <v>4980</v>
      </c>
      <c r="J29" s="19"/>
      <c r="K29" s="7">
        <v>6177</v>
      </c>
      <c r="L29" s="7">
        <v>6936</v>
      </c>
      <c r="M29" s="7">
        <v>8018</v>
      </c>
      <c r="N29" s="19"/>
      <c r="O29" s="7">
        <v>5315</v>
      </c>
      <c r="P29" s="7">
        <v>4750</v>
      </c>
      <c r="Q29" s="7">
        <v>4750</v>
      </c>
      <c r="R29" s="19"/>
      <c r="S29" s="7">
        <v>6975</v>
      </c>
      <c r="T29" s="7">
        <v>5950</v>
      </c>
      <c r="U29" s="7">
        <v>6900</v>
      </c>
      <c r="V29" s="27"/>
      <c r="W29" s="7"/>
      <c r="X29" s="7">
        <v>3060</v>
      </c>
      <c r="Y29" s="7">
        <v>3000</v>
      </c>
      <c r="Z29" s="19"/>
      <c r="AA29" s="7">
        <v>6108</v>
      </c>
      <c r="AB29" s="7"/>
      <c r="AC29" s="7">
        <v>5200</v>
      </c>
      <c r="AD29" s="19"/>
      <c r="AE29" s="7">
        <v>6000</v>
      </c>
      <c r="AF29" s="7"/>
      <c r="AG29" s="7">
        <v>4708</v>
      </c>
      <c r="AH29" s="19"/>
      <c r="AI29" s="7">
        <v>7750</v>
      </c>
      <c r="AJ29" s="7">
        <v>6820</v>
      </c>
      <c r="AK29" s="7">
        <v>9040</v>
      </c>
    </row>
    <row r="30" spans="1:37" x14ac:dyDescent="0.25">
      <c r="A30" s="28" t="s">
        <v>23</v>
      </c>
      <c r="B30" s="11"/>
      <c r="C30" s="28">
        <f>C42</f>
        <v>2312</v>
      </c>
      <c r="D30" s="28">
        <f>D42</f>
        <v>4155</v>
      </c>
      <c r="E30" s="28">
        <f>E42</f>
        <v>3613</v>
      </c>
      <c r="F30" s="11"/>
      <c r="G30" s="28">
        <f>G42</f>
        <v>4538</v>
      </c>
      <c r="H30" s="28">
        <f>H42</f>
        <v>6842</v>
      </c>
      <c r="I30" s="28">
        <f>I42</f>
        <v>5767</v>
      </c>
      <c r="J30" s="19"/>
      <c r="K30" s="29">
        <f>K42</f>
        <v>3155</v>
      </c>
      <c r="L30" s="29">
        <f>L42</f>
        <v>4747</v>
      </c>
      <c r="M30" s="29">
        <f>M42</f>
        <v>4881</v>
      </c>
      <c r="N30" s="19"/>
      <c r="O30" s="29">
        <f>O42</f>
        <v>2988</v>
      </c>
      <c r="P30" s="29">
        <f>P42</f>
        <v>4533</v>
      </c>
      <c r="Q30" s="29">
        <f>Q42</f>
        <v>4463</v>
      </c>
      <c r="R30" s="19"/>
      <c r="S30" s="29">
        <f>S42</f>
        <v>2921</v>
      </c>
      <c r="T30" s="29">
        <f>T42</f>
        <v>6681</v>
      </c>
      <c r="U30" s="29">
        <f>U42</f>
        <v>3628</v>
      </c>
      <c r="V30" s="27"/>
      <c r="W30" s="29">
        <f>W42</f>
        <v>2358</v>
      </c>
      <c r="X30" s="29">
        <f>X42</f>
        <v>3942</v>
      </c>
      <c r="Y30" s="29">
        <f>Y42</f>
        <v>4069</v>
      </c>
      <c r="Z30" s="19"/>
      <c r="AA30" s="29">
        <f>AA42</f>
        <v>3172</v>
      </c>
      <c r="AB30" s="29"/>
      <c r="AC30" s="29">
        <v>5174</v>
      </c>
      <c r="AD30" s="19"/>
      <c r="AE30" s="29">
        <f>AE42</f>
        <v>3820</v>
      </c>
      <c r="AF30" s="29"/>
      <c r="AG30" s="29">
        <f>AG42</f>
        <v>7784</v>
      </c>
      <c r="AH30" s="19"/>
      <c r="AI30" s="29">
        <f>AI42</f>
        <v>3678</v>
      </c>
      <c r="AJ30" s="29">
        <f>AJ42</f>
        <v>5898</v>
      </c>
      <c r="AK30" s="29">
        <f>AK42</f>
        <v>3839</v>
      </c>
    </row>
    <row r="31" spans="1:37" x14ac:dyDescent="0.25">
      <c r="A31" s="6" t="s">
        <v>24</v>
      </c>
      <c r="B31" s="11"/>
      <c r="C31" s="6">
        <v>0</v>
      </c>
      <c r="D31" s="6">
        <v>8</v>
      </c>
      <c r="E31" s="6">
        <v>0</v>
      </c>
      <c r="F31" s="11"/>
      <c r="G31" s="6">
        <v>0</v>
      </c>
      <c r="H31" s="6">
        <v>15</v>
      </c>
      <c r="I31" s="6">
        <v>14</v>
      </c>
      <c r="J31" s="19"/>
      <c r="K31" s="7">
        <v>0</v>
      </c>
      <c r="L31" s="7">
        <v>12</v>
      </c>
      <c r="M31" s="7">
        <v>0</v>
      </c>
      <c r="N31" s="19"/>
      <c r="O31" s="7">
        <v>0</v>
      </c>
      <c r="P31" s="7">
        <v>11</v>
      </c>
      <c r="Q31" s="7">
        <v>0</v>
      </c>
      <c r="R31" s="19"/>
      <c r="S31" s="7">
        <v>0</v>
      </c>
      <c r="T31" s="7">
        <v>0</v>
      </c>
      <c r="U31" s="7">
        <v>0</v>
      </c>
      <c r="V31" s="27"/>
      <c r="W31" s="7">
        <v>0</v>
      </c>
      <c r="X31" s="7">
        <v>0</v>
      </c>
      <c r="Y31" s="7">
        <v>0</v>
      </c>
      <c r="Z31" s="19"/>
      <c r="AA31" s="7">
        <v>0</v>
      </c>
      <c r="AB31" s="7"/>
      <c r="AC31" s="7">
        <v>0</v>
      </c>
      <c r="AD31" s="19"/>
      <c r="AE31" s="7">
        <v>0</v>
      </c>
      <c r="AF31" s="7"/>
      <c r="AG31" s="7">
        <v>0</v>
      </c>
      <c r="AH31" s="19"/>
      <c r="AI31" s="7">
        <v>0</v>
      </c>
      <c r="AJ31" s="7">
        <v>0</v>
      </c>
      <c r="AK31" s="7">
        <v>0</v>
      </c>
    </row>
    <row r="32" spans="1:37" x14ac:dyDescent="0.25">
      <c r="A32" s="6" t="s">
        <v>25</v>
      </c>
      <c r="B32" s="11"/>
      <c r="C32" s="6">
        <v>0</v>
      </c>
      <c r="D32" s="6">
        <v>400</v>
      </c>
      <c r="E32" s="6">
        <v>600</v>
      </c>
      <c r="F32" s="11"/>
      <c r="G32" s="6">
        <v>0</v>
      </c>
      <c r="H32" s="6">
        <v>0</v>
      </c>
      <c r="I32" s="6">
        <v>0</v>
      </c>
      <c r="J32" s="19"/>
      <c r="K32" s="7">
        <v>0</v>
      </c>
      <c r="L32" s="7">
        <v>0</v>
      </c>
      <c r="M32" s="7">
        <v>0</v>
      </c>
      <c r="N32" s="19"/>
      <c r="O32" s="7">
        <v>0</v>
      </c>
      <c r="P32" s="7">
        <v>0</v>
      </c>
      <c r="Q32" s="7">
        <v>0</v>
      </c>
      <c r="R32" s="19"/>
      <c r="S32" s="7">
        <v>0</v>
      </c>
      <c r="T32" s="7">
        <v>0</v>
      </c>
      <c r="U32" s="7">
        <v>0</v>
      </c>
      <c r="V32" s="27"/>
      <c r="W32" s="7">
        <v>0</v>
      </c>
      <c r="X32" s="7">
        <v>0</v>
      </c>
      <c r="Y32" s="7">
        <v>0</v>
      </c>
      <c r="Z32" s="19"/>
      <c r="AA32" s="7">
        <v>0</v>
      </c>
      <c r="AB32" s="7"/>
      <c r="AC32" s="7">
        <v>0</v>
      </c>
      <c r="AD32" s="19"/>
      <c r="AE32" s="7">
        <v>0</v>
      </c>
      <c r="AF32" s="7"/>
      <c r="AG32" s="7">
        <v>0</v>
      </c>
      <c r="AH32" s="19"/>
      <c r="AI32" s="7">
        <v>0</v>
      </c>
      <c r="AJ32" s="7">
        <v>0</v>
      </c>
      <c r="AK32" s="7">
        <v>0</v>
      </c>
    </row>
    <row r="33" spans="1:37" x14ac:dyDescent="0.25">
      <c r="A33" s="6" t="s">
        <v>26</v>
      </c>
      <c r="B33" s="11"/>
      <c r="C33" s="6">
        <f>C23+C24</f>
        <v>2150</v>
      </c>
      <c r="D33" s="6">
        <f>D23+D24+2559</f>
        <v>14059</v>
      </c>
      <c r="E33" s="6">
        <f>E23+E24+2559</f>
        <v>34059</v>
      </c>
      <c r="F33" s="11"/>
      <c r="G33" s="6">
        <f>G23+G24</f>
        <v>1660</v>
      </c>
      <c r="H33" s="6">
        <f>G2+H23+H24</f>
        <v>1660</v>
      </c>
      <c r="I33" s="6">
        <f>I23+I24</f>
        <v>1660</v>
      </c>
      <c r="J33" s="19"/>
      <c r="K33" s="7">
        <f>K23+K24</f>
        <v>1800</v>
      </c>
      <c r="L33" s="7">
        <f>L23+L24</f>
        <v>2000</v>
      </c>
      <c r="M33" s="7">
        <f>M23+M24</f>
        <v>2000</v>
      </c>
      <c r="N33" s="19"/>
      <c r="O33" s="7">
        <f>O23+O24</f>
        <v>2050</v>
      </c>
      <c r="P33" s="7">
        <f>P23+P24</f>
        <v>2150</v>
      </c>
      <c r="Q33" s="7">
        <f>Q23+Q24</f>
        <v>2350</v>
      </c>
      <c r="R33" s="19"/>
      <c r="S33" s="7">
        <f>S23+S24</f>
        <v>4500</v>
      </c>
      <c r="T33" s="7">
        <f>T23+T24+143</f>
        <v>7393</v>
      </c>
      <c r="U33" s="7">
        <f>U23+U24+297</f>
        <v>19797</v>
      </c>
      <c r="V33" s="27"/>
      <c r="W33" s="7">
        <f>W23+W24</f>
        <v>1500</v>
      </c>
      <c r="X33" s="7">
        <f>X23+X24</f>
        <v>1500</v>
      </c>
      <c r="Y33" s="7">
        <f>Y23+Y24</f>
        <v>1501</v>
      </c>
      <c r="Z33" s="19"/>
      <c r="AA33" s="7">
        <f>AA23+AA24</f>
        <v>2700</v>
      </c>
      <c r="AB33" s="7"/>
      <c r="AC33" s="7">
        <f>AC23+AC24</f>
        <v>2700</v>
      </c>
      <c r="AD33" s="19"/>
      <c r="AE33" s="7">
        <f>AE23+AE24+559</f>
        <v>7409</v>
      </c>
      <c r="AF33" s="7"/>
      <c r="AG33" s="7">
        <f>AG23+AG24+122+2559</f>
        <v>12531</v>
      </c>
      <c r="AH33" s="19"/>
      <c r="AI33" s="7">
        <f>AI23+AI24</f>
        <v>5250</v>
      </c>
      <c r="AJ33" s="7">
        <f>AJ23+AJ24</f>
        <v>14200</v>
      </c>
      <c r="AK33" s="7">
        <f>AK23+AK24+1226</f>
        <v>27226</v>
      </c>
    </row>
    <row r="34" spans="1:37" x14ac:dyDescent="0.25">
      <c r="A34" s="30" t="s">
        <v>3</v>
      </c>
      <c r="B34" s="11"/>
      <c r="C34" s="30">
        <f>SUM(C29:C33)</f>
        <v>8062</v>
      </c>
      <c r="D34" s="30">
        <f t="shared" ref="D34:AK34" si="0">SUM(D29:D33)</f>
        <v>22222</v>
      </c>
      <c r="E34" s="30">
        <f t="shared" si="0"/>
        <v>41872</v>
      </c>
      <c r="F34" s="11"/>
      <c r="G34" s="30">
        <f t="shared" si="0"/>
        <v>12548</v>
      </c>
      <c r="H34" s="30">
        <f t="shared" si="0"/>
        <v>14001</v>
      </c>
      <c r="I34" s="30">
        <f t="shared" si="0"/>
        <v>12421</v>
      </c>
      <c r="J34" s="19"/>
      <c r="K34" s="30">
        <f t="shared" si="0"/>
        <v>11132</v>
      </c>
      <c r="L34" s="30">
        <f t="shared" si="0"/>
        <v>13695</v>
      </c>
      <c r="M34" s="30">
        <f t="shared" si="0"/>
        <v>14899</v>
      </c>
      <c r="N34" s="19"/>
      <c r="O34" s="30">
        <f>SUM(O29:O33)</f>
        <v>10353</v>
      </c>
      <c r="P34" s="30">
        <f t="shared" si="0"/>
        <v>11444</v>
      </c>
      <c r="Q34" s="30">
        <f t="shared" si="0"/>
        <v>11563</v>
      </c>
      <c r="R34" s="19"/>
      <c r="S34" s="30">
        <f t="shared" si="0"/>
        <v>14396</v>
      </c>
      <c r="T34" s="30">
        <f t="shared" si="0"/>
        <v>20024</v>
      </c>
      <c r="U34" s="30">
        <f t="shared" si="0"/>
        <v>30325</v>
      </c>
      <c r="V34" s="27"/>
      <c r="W34" s="30">
        <f t="shared" si="0"/>
        <v>3858</v>
      </c>
      <c r="X34" s="30">
        <f t="shared" si="0"/>
        <v>8502</v>
      </c>
      <c r="Y34" s="30">
        <f t="shared" si="0"/>
        <v>8570</v>
      </c>
      <c r="Z34" s="19"/>
      <c r="AA34" s="30">
        <f t="shared" si="0"/>
        <v>11980</v>
      </c>
      <c r="AB34" s="30">
        <f t="shared" si="0"/>
        <v>0</v>
      </c>
      <c r="AC34" s="30">
        <f t="shared" si="0"/>
        <v>13074</v>
      </c>
      <c r="AD34" s="19"/>
      <c r="AE34" s="30">
        <f t="shared" si="0"/>
        <v>17229</v>
      </c>
      <c r="AF34" s="30">
        <f t="shared" si="0"/>
        <v>0</v>
      </c>
      <c r="AG34" s="30">
        <f t="shared" si="0"/>
        <v>25023</v>
      </c>
      <c r="AH34" s="19"/>
      <c r="AI34" s="30">
        <f t="shared" si="0"/>
        <v>16678</v>
      </c>
      <c r="AJ34" s="30">
        <f t="shared" si="0"/>
        <v>26918</v>
      </c>
      <c r="AK34" s="30">
        <f t="shared" si="0"/>
        <v>40105</v>
      </c>
    </row>
    <row r="35" spans="1:37" x14ac:dyDescent="0.25">
      <c r="A35" s="6" t="s">
        <v>27</v>
      </c>
      <c r="B35" s="11"/>
      <c r="C35" s="6"/>
      <c r="D35" s="6"/>
      <c r="E35" s="6"/>
      <c r="F35" s="11"/>
      <c r="G35" s="6"/>
      <c r="H35" s="6"/>
      <c r="I35" s="6"/>
      <c r="J35" s="19"/>
      <c r="K35" s="7"/>
      <c r="L35" s="7"/>
      <c r="M35" s="7"/>
      <c r="N35" s="19"/>
      <c r="O35" s="7"/>
      <c r="P35" s="7"/>
      <c r="Q35" s="7"/>
      <c r="R35" s="19"/>
      <c r="S35" s="7"/>
      <c r="T35" s="7"/>
      <c r="U35" s="7"/>
      <c r="V35" s="27"/>
      <c r="W35" s="7"/>
      <c r="X35" s="7"/>
      <c r="Y35" s="7"/>
      <c r="Z35" s="19"/>
      <c r="AA35" s="7"/>
      <c r="AB35" s="7"/>
      <c r="AC35" s="7"/>
      <c r="AD35" s="19"/>
      <c r="AE35" s="7"/>
      <c r="AF35" s="7"/>
      <c r="AG35" s="7"/>
      <c r="AH35" s="19"/>
      <c r="AI35" s="7"/>
      <c r="AJ35" s="7"/>
      <c r="AK35" s="7"/>
    </row>
    <row r="36" spans="1:37" s="3" customFormat="1" x14ac:dyDescent="0.25">
      <c r="A36" s="31" t="s">
        <v>28</v>
      </c>
      <c r="B36" s="11"/>
      <c r="C36" s="31">
        <f>C34/C47</f>
        <v>80.62</v>
      </c>
      <c r="D36" s="32">
        <f>D34/D47</f>
        <v>370.36666666666667</v>
      </c>
      <c r="E36" s="32">
        <f>E34/E47</f>
        <v>1395.7333333333333</v>
      </c>
      <c r="F36" s="11"/>
      <c r="G36" s="32">
        <f>G34/G47</f>
        <v>73.811764705882354</v>
      </c>
      <c r="H36" s="32">
        <f>H34/H47</f>
        <v>82.358823529411765</v>
      </c>
      <c r="I36" s="32">
        <f>I34/I47</f>
        <v>65.373684210526321</v>
      </c>
      <c r="J36" s="19"/>
      <c r="K36" s="32">
        <f>K34/K45</f>
        <v>80.086330935251794</v>
      </c>
      <c r="L36" s="31">
        <f>L34/L47</f>
        <v>85.59375</v>
      </c>
      <c r="M36" s="31">
        <f>M34/M47</f>
        <v>93.118750000000006</v>
      </c>
      <c r="N36" s="19"/>
      <c r="O36" s="31">
        <f>O34/O47</f>
        <v>73.95</v>
      </c>
      <c r="P36" s="32">
        <f>P34/P47</f>
        <v>81.742857142857147</v>
      </c>
      <c r="Q36" s="32">
        <f>Q34/Q47</f>
        <v>82.592857142857142</v>
      </c>
      <c r="R36" s="19"/>
      <c r="S36" s="32">
        <f>S34/S47</f>
        <v>95.973333333333329</v>
      </c>
      <c r="T36" s="31">
        <f>T34/T47</f>
        <v>400.48</v>
      </c>
      <c r="U36" s="32">
        <f>U34/U47</f>
        <v>1010.8333333333334</v>
      </c>
      <c r="V36" s="27"/>
      <c r="W36" s="31">
        <f>W34/W47</f>
        <v>19.29</v>
      </c>
      <c r="X36" s="31">
        <f>X34/X47</f>
        <v>85.02</v>
      </c>
      <c r="Y36" s="31">
        <f>Y34/Y47</f>
        <v>85.7</v>
      </c>
      <c r="Z36" s="19"/>
      <c r="AA36" s="31">
        <f>AA34/AA47</f>
        <v>74.875</v>
      </c>
      <c r="AB36" s="31">
        <f>AB34/AB47</f>
        <v>0</v>
      </c>
      <c r="AC36" s="32">
        <f>AC34/AC47</f>
        <v>108.95</v>
      </c>
      <c r="AD36" s="19"/>
      <c r="AE36" s="32">
        <f>AE34/AE47</f>
        <v>86.144999999999996</v>
      </c>
      <c r="AF36" s="31">
        <f>AF34/AF47</f>
        <v>0</v>
      </c>
      <c r="AG36" s="32">
        <f>AG34/AG47</f>
        <v>125.11499999999999</v>
      </c>
      <c r="AH36" s="19"/>
      <c r="AI36" s="31" t="e">
        <f>AI34/#REF!</f>
        <v>#REF!</v>
      </c>
      <c r="AJ36" s="31">
        <f>AJ34/AJ47</f>
        <v>336.47500000000002</v>
      </c>
      <c r="AK36" s="32">
        <f>AK34/AK47</f>
        <v>668.41666666666663</v>
      </c>
    </row>
    <row r="37" spans="1:37" x14ac:dyDescent="0.25">
      <c r="A37" s="6" t="s">
        <v>29</v>
      </c>
      <c r="B37" s="11"/>
      <c r="C37" s="6">
        <f>C38/C47</f>
        <v>22</v>
      </c>
      <c r="D37" s="33">
        <f>D38/D47</f>
        <v>27.316666666666666</v>
      </c>
      <c r="E37" s="33">
        <f>E38/E47</f>
        <v>40.766666666666666</v>
      </c>
      <c r="F37" s="11"/>
      <c r="G37" s="33">
        <f>G38/G47</f>
        <v>20.729411764705883</v>
      </c>
      <c r="H37" s="33">
        <f>H38/H47</f>
        <v>18.488235294117647</v>
      </c>
      <c r="I37" s="33">
        <f>I38/I47</f>
        <v>17.178947368421053</v>
      </c>
      <c r="J37" s="19"/>
      <c r="K37" s="33">
        <f>K42/K45</f>
        <v>22.697841726618705</v>
      </c>
      <c r="L37" s="6">
        <f>L38/L47</f>
        <v>18.768750000000001</v>
      </c>
      <c r="M37" s="6">
        <f>M38/M47</f>
        <v>18.081250000000001</v>
      </c>
      <c r="N37" s="19"/>
      <c r="O37" s="33">
        <f>O38/O47</f>
        <v>19.557142857142857</v>
      </c>
      <c r="P37" s="6">
        <f>P38/P47</f>
        <v>19.55</v>
      </c>
      <c r="Q37" s="33">
        <f>Q38/Q47</f>
        <v>18.942857142857143</v>
      </c>
      <c r="R37" s="19"/>
      <c r="S37" s="6">
        <f>S38/S47</f>
        <v>19.18</v>
      </c>
      <c r="T37" s="6">
        <f>T38/T47</f>
        <v>30.06</v>
      </c>
      <c r="U37" s="33">
        <f>U38/U47</f>
        <v>40.766666666666666</v>
      </c>
      <c r="V37" s="27"/>
      <c r="W37" s="6">
        <f>W38/W47</f>
        <v>11</v>
      </c>
      <c r="X37" s="6">
        <f>X38/X47</f>
        <v>21.96</v>
      </c>
      <c r="Y37" s="6">
        <f>Y38/Y47</f>
        <v>21.49</v>
      </c>
      <c r="Z37" s="19"/>
      <c r="AA37" s="6">
        <f>AA38/AA47</f>
        <v>18.762499999999999</v>
      </c>
      <c r="AB37" s="6">
        <f>AB38/AB47</f>
        <v>0</v>
      </c>
      <c r="AC37" s="33">
        <f>AC38/AC47</f>
        <v>19.958333333333332</v>
      </c>
      <c r="AD37" s="19"/>
      <c r="AE37" s="6">
        <f>AE38/AE47</f>
        <v>17.62</v>
      </c>
      <c r="AF37" s="6">
        <f>AF38/AF47</f>
        <v>0</v>
      </c>
      <c r="AG37" s="6">
        <f>AG38/AG47</f>
        <v>20.81</v>
      </c>
      <c r="AH37" s="19"/>
      <c r="AI37" s="6" t="e">
        <f>AI38/#REF!</f>
        <v>#REF!</v>
      </c>
      <c r="AJ37" s="6">
        <f>AJ38/AJ47</f>
        <v>24</v>
      </c>
      <c r="AK37" s="33">
        <f>AK38/AK47</f>
        <v>27.183333333333334</v>
      </c>
    </row>
    <row r="38" spans="1:37" x14ac:dyDescent="0.25">
      <c r="A38" s="6" t="s">
        <v>30</v>
      </c>
      <c r="B38" s="11"/>
      <c r="C38" s="6">
        <v>2200</v>
      </c>
      <c r="D38" s="6">
        <v>1639</v>
      </c>
      <c r="E38" s="6">
        <v>1223</v>
      </c>
      <c r="F38" s="11"/>
      <c r="G38" s="6">
        <v>3524</v>
      </c>
      <c r="H38" s="6">
        <v>3143</v>
      </c>
      <c r="I38" s="6">
        <v>3264</v>
      </c>
      <c r="J38" s="19"/>
      <c r="K38" s="7">
        <v>2877</v>
      </c>
      <c r="L38" s="7">
        <v>3003</v>
      </c>
      <c r="M38" s="7">
        <v>2893</v>
      </c>
      <c r="N38" s="19"/>
      <c r="O38" s="7">
        <v>2738</v>
      </c>
      <c r="P38" s="7">
        <v>2737</v>
      </c>
      <c r="Q38" s="7">
        <v>2652</v>
      </c>
      <c r="R38" s="19"/>
      <c r="S38" s="7">
        <v>2877</v>
      </c>
      <c r="T38" s="7">
        <v>1503</v>
      </c>
      <c r="U38" s="7">
        <v>1223</v>
      </c>
      <c r="V38" s="27"/>
      <c r="W38" s="7">
        <v>2200</v>
      </c>
      <c r="X38" s="7">
        <v>2196</v>
      </c>
      <c r="Y38" s="7">
        <v>2149</v>
      </c>
      <c r="Z38" s="19"/>
      <c r="AA38" s="7">
        <v>3002</v>
      </c>
      <c r="AB38" s="7"/>
      <c r="AC38" s="7">
        <v>2395</v>
      </c>
      <c r="AD38" s="19"/>
      <c r="AE38" s="7">
        <v>3524</v>
      </c>
      <c r="AF38" s="7"/>
      <c r="AG38" s="7">
        <v>4162</v>
      </c>
      <c r="AH38" s="19"/>
      <c r="AI38" s="7">
        <v>3524</v>
      </c>
      <c r="AJ38" s="7">
        <v>1920</v>
      </c>
      <c r="AK38" s="7">
        <v>1631</v>
      </c>
    </row>
    <row r="39" spans="1:37" x14ac:dyDescent="0.25">
      <c r="A39" s="6" t="s">
        <v>31</v>
      </c>
      <c r="B39" s="11"/>
      <c r="C39" s="6">
        <v>0</v>
      </c>
      <c r="D39" s="6">
        <v>440</v>
      </c>
      <c r="E39" s="6">
        <v>710</v>
      </c>
      <c r="F39" s="11"/>
      <c r="G39" s="6">
        <v>0</v>
      </c>
      <c r="H39" s="6">
        <v>310</v>
      </c>
      <c r="I39" s="6">
        <v>270</v>
      </c>
      <c r="J39" s="19"/>
      <c r="K39" s="7">
        <v>0</v>
      </c>
      <c r="L39" s="7">
        <v>110</v>
      </c>
      <c r="M39" s="7">
        <v>290</v>
      </c>
      <c r="N39" s="19"/>
      <c r="O39" s="7">
        <v>0</v>
      </c>
      <c r="P39" s="7">
        <v>150</v>
      </c>
      <c r="Q39" s="7">
        <v>180</v>
      </c>
      <c r="R39" s="19"/>
      <c r="S39" s="7">
        <v>0</v>
      </c>
      <c r="T39" s="7">
        <v>1000</v>
      </c>
      <c r="U39" s="7">
        <v>1000</v>
      </c>
      <c r="V39" s="27"/>
      <c r="W39" s="7">
        <v>0</v>
      </c>
      <c r="X39" s="7">
        <v>210</v>
      </c>
      <c r="Y39" s="7">
        <v>380</v>
      </c>
      <c r="Z39" s="19"/>
      <c r="AA39" s="7">
        <v>0</v>
      </c>
      <c r="AB39" s="7"/>
      <c r="AC39" s="7">
        <v>960</v>
      </c>
      <c r="AD39" s="19"/>
      <c r="AE39" s="7">
        <v>0</v>
      </c>
      <c r="AF39" s="7"/>
      <c r="AG39" s="7">
        <v>910</v>
      </c>
      <c r="AH39" s="19"/>
      <c r="AI39" s="7">
        <v>0</v>
      </c>
      <c r="AJ39" s="7">
        <v>1000</v>
      </c>
      <c r="AK39" s="7">
        <v>910</v>
      </c>
    </row>
    <row r="40" spans="1:37" x14ac:dyDescent="0.25">
      <c r="A40" s="6" t="s">
        <v>32</v>
      </c>
      <c r="B40" s="11"/>
      <c r="C40" s="6">
        <v>0</v>
      </c>
      <c r="D40" s="6">
        <v>2010</v>
      </c>
      <c r="E40" s="6">
        <v>1590</v>
      </c>
      <c r="F40" s="11"/>
      <c r="G40" s="6">
        <v>0</v>
      </c>
      <c r="H40" s="6">
        <v>1445</v>
      </c>
      <c r="I40" s="6">
        <v>1177</v>
      </c>
      <c r="J40" s="19"/>
      <c r="K40" s="7">
        <v>0</v>
      </c>
      <c r="L40" s="7">
        <v>1350</v>
      </c>
      <c r="M40" s="7">
        <v>1440</v>
      </c>
      <c r="N40" s="19"/>
      <c r="O40" s="7">
        <v>0</v>
      </c>
      <c r="P40" s="7">
        <v>1372</v>
      </c>
      <c r="Q40" s="7">
        <v>1343</v>
      </c>
      <c r="R40" s="19"/>
      <c r="S40" s="7">
        <v>0</v>
      </c>
      <c r="T40" s="7">
        <v>4110</v>
      </c>
      <c r="U40" s="7">
        <v>1325</v>
      </c>
      <c r="V40" s="27"/>
      <c r="W40" s="7">
        <v>0</v>
      </c>
      <c r="X40" s="7">
        <v>1370</v>
      </c>
      <c r="Y40" s="7">
        <v>1370</v>
      </c>
      <c r="Z40" s="19"/>
      <c r="AA40" s="7">
        <v>0</v>
      </c>
      <c r="AB40" s="7"/>
      <c r="AC40" s="7">
        <v>1644</v>
      </c>
      <c r="AD40" s="19"/>
      <c r="AE40" s="7">
        <v>0</v>
      </c>
      <c r="AF40" s="7"/>
      <c r="AG40" s="7">
        <v>1662</v>
      </c>
      <c r="AH40" s="19"/>
      <c r="AI40" s="7">
        <v>0</v>
      </c>
      <c r="AJ40" s="7">
        <v>2800</v>
      </c>
      <c r="AK40" s="7">
        <v>1060</v>
      </c>
    </row>
    <row r="41" spans="1:37" x14ac:dyDescent="0.25">
      <c r="A41" s="6" t="s">
        <v>33</v>
      </c>
      <c r="B41" s="11"/>
      <c r="C41" s="6">
        <v>112</v>
      </c>
      <c r="D41" s="6">
        <v>66</v>
      </c>
      <c r="E41" s="6">
        <v>90</v>
      </c>
      <c r="F41" s="11"/>
      <c r="G41" s="6">
        <v>1014</v>
      </c>
      <c r="H41" s="6">
        <v>1944</v>
      </c>
      <c r="I41" s="6">
        <v>1056</v>
      </c>
      <c r="J41" s="19"/>
      <c r="K41" s="7">
        <v>278</v>
      </c>
      <c r="L41" s="7">
        <v>284</v>
      </c>
      <c r="M41" s="7">
        <v>258</v>
      </c>
      <c r="N41" s="19"/>
      <c r="O41" s="7">
        <v>250</v>
      </c>
      <c r="P41" s="7">
        <v>274</v>
      </c>
      <c r="Q41" s="7">
        <v>288</v>
      </c>
      <c r="R41" s="19"/>
      <c r="S41" s="7">
        <v>44</v>
      </c>
      <c r="T41" s="7">
        <v>68</v>
      </c>
      <c r="U41" s="7">
        <v>80</v>
      </c>
      <c r="V41" s="27"/>
      <c r="W41" s="7">
        <v>158</v>
      </c>
      <c r="X41" s="7">
        <v>166</v>
      </c>
      <c r="Y41" s="7">
        <v>170</v>
      </c>
      <c r="Z41" s="19"/>
      <c r="AA41" s="7">
        <v>170</v>
      </c>
      <c r="AB41" s="7"/>
      <c r="AC41" s="7">
        <v>176</v>
      </c>
      <c r="AD41" s="19"/>
      <c r="AE41" s="7">
        <v>296</v>
      </c>
      <c r="AF41" s="7"/>
      <c r="AG41" s="7">
        <v>1050</v>
      </c>
      <c r="AH41" s="19"/>
      <c r="AI41" s="7">
        <v>154</v>
      </c>
      <c r="AJ41" s="7">
        <v>178</v>
      </c>
      <c r="AK41" s="7">
        <v>238</v>
      </c>
    </row>
    <row r="42" spans="1:37" x14ac:dyDescent="0.25">
      <c r="A42" s="34" t="s">
        <v>3</v>
      </c>
      <c r="B42" s="11"/>
      <c r="C42" s="34">
        <f>SUM(C38:C41)</f>
        <v>2312</v>
      </c>
      <c r="D42" s="34">
        <f t="shared" ref="D42:AK42" si="1">SUM(D38:D41)</f>
        <v>4155</v>
      </c>
      <c r="E42" s="34">
        <f t="shared" si="1"/>
        <v>3613</v>
      </c>
      <c r="F42" s="11"/>
      <c r="G42" s="34">
        <f t="shared" si="1"/>
        <v>4538</v>
      </c>
      <c r="H42" s="34">
        <f t="shared" si="1"/>
        <v>6842</v>
      </c>
      <c r="I42" s="34">
        <f t="shared" si="1"/>
        <v>5767</v>
      </c>
      <c r="J42" s="19"/>
      <c r="K42" s="34">
        <f t="shared" si="1"/>
        <v>3155</v>
      </c>
      <c r="L42" s="34">
        <f t="shared" si="1"/>
        <v>4747</v>
      </c>
      <c r="M42" s="34">
        <f t="shared" si="1"/>
        <v>4881</v>
      </c>
      <c r="N42" s="19"/>
      <c r="O42" s="34">
        <f>SUM(O38:O41)</f>
        <v>2988</v>
      </c>
      <c r="P42" s="34">
        <f t="shared" si="1"/>
        <v>4533</v>
      </c>
      <c r="Q42" s="34">
        <f t="shared" si="1"/>
        <v>4463</v>
      </c>
      <c r="R42" s="19"/>
      <c r="S42" s="34">
        <f t="shared" si="1"/>
        <v>2921</v>
      </c>
      <c r="T42" s="34">
        <f t="shared" si="1"/>
        <v>6681</v>
      </c>
      <c r="U42" s="34">
        <f t="shared" si="1"/>
        <v>3628</v>
      </c>
      <c r="V42" s="27"/>
      <c r="W42" s="34">
        <f t="shared" si="1"/>
        <v>2358</v>
      </c>
      <c r="X42" s="34">
        <f t="shared" si="1"/>
        <v>3942</v>
      </c>
      <c r="Y42" s="34">
        <f t="shared" si="1"/>
        <v>4069</v>
      </c>
      <c r="Z42" s="19"/>
      <c r="AA42" s="34">
        <f t="shared" si="1"/>
        <v>3172</v>
      </c>
      <c r="AB42" s="34">
        <f t="shared" si="1"/>
        <v>0</v>
      </c>
      <c r="AC42" s="34">
        <f t="shared" si="1"/>
        <v>5175</v>
      </c>
      <c r="AD42" s="19"/>
      <c r="AE42" s="34">
        <f t="shared" si="1"/>
        <v>3820</v>
      </c>
      <c r="AF42" s="34">
        <f t="shared" si="1"/>
        <v>0</v>
      </c>
      <c r="AG42" s="34">
        <f t="shared" si="1"/>
        <v>7784</v>
      </c>
      <c r="AH42" s="19"/>
      <c r="AI42" s="34">
        <f t="shared" si="1"/>
        <v>3678</v>
      </c>
      <c r="AJ42" s="34">
        <f t="shared" si="1"/>
        <v>5898</v>
      </c>
      <c r="AK42" s="34">
        <f t="shared" si="1"/>
        <v>3839</v>
      </c>
    </row>
    <row r="43" spans="1:37" x14ac:dyDescent="0.25">
      <c r="A43" s="6"/>
      <c r="B43" s="11"/>
      <c r="C43" s="6"/>
      <c r="D43" s="6"/>
      <c r="E43" s="6"/>
      <c r="F43" s="11"/>
      <c r="G43" s="6"/>
      <c r="H43" s="6"/>
      <c r="I43" s="6"/>
      <c r="J43" s="19"/>
      <c r="K43" s="7"/>
      <c r="L43" s="7"/>
      <c r="M43" s="7"/>
      <c r="N43" s="19"/>
      <c r="O43" s="7"/>
      <c r="P43" s="7"/>
      <c r="Q43" s="7"/>
      <c r="R43" s="19"/>
      <c r="S43" s="7"/>
      <c r="T43" s="7"/>
      <c r="U43" s="7"/>
      <c r="V43" s="27"/>
      <c r="W43" s="7"/>
      <c r="X43" s="7"/>
      <c r="Y43" s="7"/>
      <c r="Z43" s="19"/>
      <c r="AA43" s="7"/>
      <c r="AB43" s="7"/>
      <c r="AC43" s="7"/>
      <c r="AD43" s="19"/>
      <c r="AE43" s="7"/>
      <c r="AF43" s="7"/>
      <c r="AG43" s="7"/>
      <c r="AH43" s="19"/>
      <c r="AI43" s="7"/>
      <c r="AJ43" s="7"/>
      <c r="AK43" s="7"/>
    </row>
    <row r="44" spans="1:37" x14ac:dyDescent="0.25">
      <c r="A44" s="6" t="s">
        <v>34</v>
      </c>
      <c r="B44" s="11"/>
      <c r="C44" s="6">
        <v>300</v>
      </c>
      <c r="D44" s="6">
        <v>400</v>
      </c>
      <c r="E44" s="6">
        <v>400</v>
      </c>
      <c r="F44" s="11"/>
      <c r="G44" s="6">
        <v>100</v>
      </c>
      <c r="H44" s="6">
        <v>100</v>
      </c>
      <c r="I44" s="6">
        <v>100</v>
      </c>
      <c r="J44" s="19"/>
      <c r="K44" s="7">
        <v>130</v>
      </c>
      <c r="L44" s="7">
        <v>130</v>
      </c>
      <c r="M44" s="7">
        <v>150</v>
      </c>
      <c r="N44" s="19"/>
      <c r="O44" s="7">
        <v>140</v>
      </c>
      <c r="P44" s="7">
        <v>140</v>
      </c>
      <c r="Q44" s="7">
        <v>140</v>
      </c>
      <c r="R44" s="19"/>
      <c r="S44" s="7">
        <v>400</v>
      </c>
      <c r="T44" s="7">
        <v>400</v>
      </c>
      <c r="U44" s="7">
        <v>400</v>
      </c>
      <c r="V44" s="27"/>
      <c r="W44" s="7">
        <v>100</v>
      </c>
      <c r="X44" s="7">
        <v>100</v>
      </c>
      <c r="Y44" s="7">
        <v>100</v>
      </c>
      <c r="Z44" s="19"/>
      <c r="AA44" s="7">
        <v>210</v>
      </c>
      <c r="AB44" s="7">
        <v>200</v>
      </c>
      <c r="AC44" s="7">
        <v>200</v>
      </c>
      <c r="AD44" s="19"/>
      <c r="AE44" s="7">
        <v>120</v>
      </c>
      <c r="AF44" s="7">
        <v>120</v>
      </c>
      <c r="AG44" s="7">
        <v>120</v>
      </c>
      <c r="AH44" s="19"/>
      <c r="AI44" s="7">
        <v>200</v>
      </c>
      <c r="AJ44" s="7">
        <v>200</v>
      </c>
      <c r="AK44" s="7">
        <v>200</v>
      </c>
    </row>
    <row r="45" spans="1:37" s="2" customFormat="1" x14ac:dyDescent="0.25">
      <c r="A45" s="35" t="s">
        <v>35</v>
      </c>
      <c r="B45" s="11"/>
      <c r="C45" s="35">
        <v>56</v>
      </c>
      <c r="D45" s="35">
        <v>33</v>
      </c>
      <c r="E45" s="35">
        <v>45</v>
      </c>
      <c r="F45" s="11"/>
      <c r="G45" s="35">
        <v>169</v>
      </c>
      <c r="H45" s="35">
        <v>174</v>
      </c>
      <c r="I45" s="35">
        <v>176</v>
      </c>
      <c r="J45" s="19"/>
      <c r="K45" s="35">
        <v>139</v>
      </c>
      <c r="L45" s="35">
        <v>142</v>
      </c>
      <c r="M45" s="35">
        <v>129</v>
      </c>
      <c r="N45" s="19"/>
      <c r="O45" s="35">
        <v>125</v>
      </c>
      <c r="P45" s="35">
        <v>137</v>
      </c>
      <c r="Q45" s="35">
        <v>144</v>
      </c>
      <c r="R45" s="19"/>
      <c r="S45" s="35">
        <v>32</v>
      </c>
      <c r="T45" s="35">
        <v>34</v>
      </c>
      <c r="U45" s="35">
        <v>40</v>
      </c>
      <c r="V45" s="27"/>
      <c r="W45" s="35">
        <v>79</v>
      </c>
      <c r="X45" s="35">
        <v>83</v>
      </c>
      <c r="Y45" s="35">
        <v>85</v>
      </c>
      <c r="Z45" s="19"/>
      <c r="AA45" s="35">
        <v>85</v>
      </c>
      <c r="AB45" s="35"/>
      <c r="AC45" s="35">
        <v>88</v>
      </c>
      <c r="AD45" s="19"/>
      <c r="AE45" s="35">
        <v>148</v>
      </c>
      <c r="AF45" s="35"/>
      <c r="AG45" s="35">
        <v>175</v>
      </c>
      <c r="AH45" s="19"/>
      <c r="AI45" s="35">
        <v>77</v>
      </c>
      <c r="AJ45" s="35">
        <v>89</v>
      </c>
      <c r="AK45" s="35">
        <v>119</v>
      </c>
    </row>
    <row r="46" spans="1:37" s="2" customFormat="1" x14ac:dyDescent="0.25">
      <c r="A46" s="35" t="s">
        <v>36</v>
      </c>
      <c r="B46" s="11"/>
      <c r="C46" s="35">
        <v>56</v>
      </c>
      <c r="D46" s="35">
        <v>33</v>
      </c>
      <c r="E46" s="35">
        <v>45</v>
      </c>
      <c r="F46" s="11"/>
      <c r="G46" s="35">
        <v>169</v>
      </c>
      <c r="H46" s="35">
        <v>174</v>
      </c>
      <c r="I46" s="35">
        <v>176</v>
      </c>
      <c r="J46" s="19"/>
      <c r="K46" s="35">
        <v>139</v>
      </c>
      <c r="L46" s="35">
        <v>142</v>
      </c>
      <c r="M46" s="35">
        <v>129</v>
      </c>
      <c r="N46" s="19"/>
      <c r="O46" s="35">
        <v>125</v>
      </c>
      <c r="P46" s="35">
        <v>137</v>
      </c>
      <c r="Q46" s="35">
        <v>144</v>
      </c>
      <c r="R46" s="19"/>
      <c r="S46" s="35">
        <v>32</v>
      </c>
      <c r="T46" s="35">
        <v>34</v>
      </c>
      <c r="U46" s="35">
        <v>40</v>
      </c>
      <c r="V46" s="27"/>
      <c r="W46" s="35">
        <v>79</v>
      </c>
      <c r="X46" s="35">
        <v>83</v>
      </c>
      <c r="Y46" s="35">
        <v>85</v>
      </c>
      <c r="Z46" s="19"/>
      <c r="AA46" s="35">
        <v>85</v>
      </c>
      <c r="AB46" s="35"/>
      <c r="AC46" s="35">
        <v>88</v>
      </c>
      <c r="AD46" s="19"/>
      <c r="AE46" s="35">
        <v>148</v>
      </c>
      <c r="AF46" s="35"/>
      <c r="AG46" s="35">
        <v>175</v>
      </c>
      <c r="AH46" s="19"/>
      <c r="AI46" s="35">
        <v>77</v>
      </c>
      <c r="AJ46" s="35">
        <v>89</v>
      </c>
      <c r="AK46" s="35">
        <v>119</v>
      </c>
    </row>
    <row r="47" spans="1:37" x14ac:dyDescent="0.25">
      <c r="A47" s="6" t="s">
        <v>37</v>
      </c>
      <c r="B47" s="11"/>
      <c r="C47" s="6">
        <v>100</v>
      </c>
      <c r="D47" s="6">
        <v>60</v>
      </c>
      <c r="E47" s="6">
        <v>30</v>
      </c>
      <c r="F47" s="11"/>
      <c r="G47" s="6">
        <v>170</v>
      </c>
      <c r="H47" s="6">
        <v>170</v>
      </c>
      <c r="I47" s="6">
        <v>190</v>
      </c>
      <c r="J47" s="19"/>
      <c r="K47" s="7">
        <v>160</v>
      </c>
      <c r="L47" s="7">
        <v>160</v>
      </c>
      <c r="M47" s="7">
        <v>160</v>
      </c>
      <c r="N47" s="19"/>
      <c r="O47" s="7">
        <v>140</v>
      </c>
      <c r="P47" s="7">
        <v>140</v>
      </c>
      <c r="Q47" s="7">
        <v>140</v>
      </c>
      <c r="R47" s="19"/>
      <c r="S47" s="7">
        <v>150</v>
      </c>
      <c r="T47" s="7">
        <v>50</v>
      </c>
      <c r="U47" s="7">
        <v>30</v>
      </c>
      <c r="V47" s="27"/>
      <c r="W47" s="7">
        <v>200</v>
      </c>
      <c r="X47" s="7">
        <v>100</v>
      </c>
      <c r="Y47" s="7">
        <v>100</v>
      </c>
      <c r="Z47" s="19"/>
      <c r="AA47" s="7">
        <v>160</v>
      </c>
      <c r="AB47" s="7">
        <v>120</v>
      </c>
      <c r="AC47" s="7">
        <v>120</v>
      </c>
      <c r="AD47" s="19"/>
      <c r="AE47" s="7">
        <v>200</v>
      </c>
      <c r="AF47" s="7">
        <v>200</v>
      </c>
      <c r="AG47" s="7">
        <v>200</v>
      </c>
      <c r="AH47" s="19"/>
      <c r="AI47" s="7">
        <v>200</v>
      </c>
      <c r="AJ47" s="7">
        <v>80</v>
      </c>
      <c r="AK47" s="7">
        <v>60</v>
      </c>
    </row>
    <row r="48" spans="1:37" s="2" customFormat="1" x14ac:dyDescent="0.25">
      <c r="A48" s="35" t="s">
        <v>38</v>
      </c>
      <c r="B48" s="36"/>
      <c r="C48" s="35">
        <v>44</v>
      </c>
      <c r="D48" s="35">
        <v>71</v>
      </c>
      <c r="E48" s="35">
        <v>53</v>
      </c>
      <c r="F48" s="27"/>
      <c r="G48" s="35">
        <v>1</v>
      </c>
      <c r="H48" s="35">
        <v>27</v>
      </c>
      <c r="I48" s="35">
        <v>22</v>
      </c>
      <c r="J48" s="27"/>
      <c r="K48" s="35">
        <v>11</v>
      </c>
      <c r="L48" s="35">
        <v>29</v>
      </c>
      <c r="M48" s="35">
        <v>44</v>
      </c>
      <c r="N48" s="19"/>
      <c r="O48" s="35">
        <v>15</v>
      </c>
      <c r="P48" s="35">
        <v>18</v>
      </c>
      <c r="Q48" s="35">
        <v>0</v>
      </c>
      <c r="R48" s="27"/>
      <c r="S48" s="35">
        <v>100</v>
      </c>
      <c r="T48" s="35">
        <v>100</v>
      </c>
      <c r="U48" s="35">
        <v>87</v>
      </c>
      <c r="V48" s="27"/>
      <c r="W48" s="35">
        <v>21</v>
      </c>
      <c r="X48" s="35">
        <v>38</v>
      </c>
      <c r="Y48" s="35">
        <v>43</v>
      </c>
      <c r="Z48" s="19"/>
      <c r="AA48" s="35">
        <v>75</v>
      </c>
      <c r="AB48" s="35"/>
      <c r="AC48" s="35">
        <v>100</v>
      </c>
      <c r="AD48" s="19"/>
      <c r="AE48" s="35">
        <v>52</v>
      </c>
      <c r="AF48" s="35"/>
      <c r="AG48" s="35">
        <v>96</v>
      </c>
      <c r="AH48" s="19"/>
      <c r="AI48" s="35">
        <v>100</v>
      </c>
      <c r="AJ48" s="35">
        <v>91</v>
      </c>
      <c r="AK48" s="35">
        <v>26</v>
      </c>
    </row>
    <row r="49" spans="1:37" s="2" customFormat="1" x14ac:dyDescent="0.25">
      <c r="A49" s="35" t="s">
        <v>55</v>
      </c>
      <c r="B49" s="27"/>
      <c r="C49" s="35"/>
      <c r="D49" s="35"/>
      <c r="E49" s="35"/>
      <c r="F49" s="27"/>
      <c r="G49" s="35"/>
      <c r="H49" s="35"/>
      <c r="I49" s="35"/>
      <c r="J49" s="27"/>
      <c r="K49" s="35"/>
      <c r="L49" s="35"/>
      <c r="M49" s="35"/>
      <c r="N49" s="27"/>
      <c r="O49" s="35"/>
      <c r="P49" s="35"/>
      <c r="Q49" s="35"/>
      <c r="R49" s="27"/>
      <c r="S49" s="35"/>
      <c r="T49" s="35"/>
      <c r="U49" s="35"/>
      <c r="V49" s="27"/>
      <c r="W49" s="35"/>
      <c r="X49" s="35"/>
      <c r="Y49" s="35"/>
      <c r="Z49" s="19"/>
      <c r="AA49" s="35"/>
      <c r="AB49" s="35"/>
      <c r="AC49" s="35"/>
      <c r="AD49" s="19"/>
      <c r="AE49" s="35"/>
      <c r="AF49" s="35"/>
      <c r="AG49" s="35"/>
      <c r="AH49" s="19"/>
      <c r="AI49" s="35"/>
      <c r="AJ49" s="35"/>
      <c r="AK49" s="35"/>
    </row>
    <row r="50" spans="1:37" s="4" customFormat="1" x14ac:dyDescent="0.25">
      <c r="A50" s="21" t="s">
        <v>50</v>
      </c>
      <c r="B50" s="48" t="s">
        <v>60</v>
      </c>
      <c r="C50" s="48"/>
      <c r="D50" s="48"/>
      <c r="E50" s="48"/>
      <c r="F50" s="48" t="s">
        <v>61</v>
      </c>
      <c r="G50" s="48"/>
      <c r="H50" s="48"/>
      <c r="I50" s="48"/>
      <c r="J50" s="48" t="s">
        <v>62</v>
      </c>
      <c r="K50" s="48"/>
      <c r="L50" s="48"/>
      <c r="M50" s="48"/>
      <c r="N50" s="48" t="s">
        <v>63</v>
      </c>
      <c r="O50" s="48"/>
      <c r="P50" s="48"/>
      <c r="Q50" s="48"/>
      <c r="R50" s="48" t="s">
        <v>64</v>
      </c>
      <c r="S50" s="48"/>
      <c r="T50" s="48"/>
      <c r="U50" s="48"/>
      <c r="V50" s="48" t="s">
        <v>65</v>
      </c>
      <c r="W50" s="48"/>
      <c r="X50" s="48"/>
      <c r="Y50" s="48"/>
      <c r="Z50" s="48" t="s">
        <v>66</v>
      </c>
      <c r="AA50" s="48"/>
      <c r="AB50" s="48"/>
      <c r="AC50" s="48"/>
      <c r="AD50" s="48" t="s">
        <v>67</v>
      </c>
      <c r="AE50" s="48"/>
      <c r="AF50" s="48"/>
      <c r="AG50" s="48"/>
      <c r="AH50" s="48" t="s">
        <v>68</v>
      </c>
      <c r="AI50" s="48"/>
      <c r="AJ50" s="48"/>
      <c r="AK50" s="48"/>
    </row>
    <row r="51" spans="1:37" s="4" customFormat="1" x14ac:dyDescent="0.25">
      <c r="A51" s="21" t="s">
        <v>58</v>
      </c>
      <c r="B51" s="21"/>
      <c r="C51" s="21">
        <v>1</v>
      </c>
      <c r="D51" s="21"/>
      <c r="E51" s="21"/>
      <c r="F51" s="21"/>
      <c r="G51" s="21">
        <v>6</v>
      </c>
      <c r="H51" s="21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x14ac:dyDescent="0.25">
      <c r="A52" s="6" t="s">
        <v>53</v>
      </c>
      <c r="B52" s="11"/>
      <c r="C52" s="26">
        <f>C27</f>
        <v>6.2E-2</v>
      </c>
      <c r="D52" s="26">
        <f>D27</f>
        <v>3.5000000000000003E-2</v>
      </c>
      <c r="E52" s="26">
        <f>E27</f>
        <v>4.4999999999999998E-2</v>
      </c>
      <c r="F52" s="37"/>
      <c r="G52" s="53">
        <f>G27</f>
        <v>0.188</v>
      </c>
      <c r="H52" s="53">
        <f>H27</f>
        <v>0.183</v>
      </c>
      <c r="I52" s="53">
        <f>I27</f>
        <v>0.17599999999999999</v>
      </c>
      <c r="J52" s="37"/>
      <c r="K52" s="26">
        <f>K27</f>
        <v>0.154</v>
      </c>
      <c r="L52" s="26">
        <f>L27</f>
        <v>0.14899999999999999</v>
      </c>
      <c r="M52" s="26">
        <f>M27</f>
        <v>0.129</v>
      </c>
      <c r="N52" s="19"/>
      <c r="O52" s="53">
        <f>O27</f>
        <v>0.13900000000000001</v>
      </c>
      <c r="P52" s="53">
        <f>P27</f>
        <v>0.14399999999999999</v>
      </c>
      <c r="Q52" s="53">
        <v>0.14399999999999999</v>
      </c>
      <c r="R52" s="37"/>
      <c r="S52" s="26">
        <f>S27</f>
        <v>2.4E-2</v>
      </c>
      <c r="T52" s="26">
        <f>T27</f>
        <v>3.5999999999999997E-2</v>
      </c>
      <c r="U52" s="26">
        <f>U27</f>
        <v>3.5999999999999997E-2</v>
      </c>
      <c r="V52" s="37"/>
      <c r="W52" s="26">
        <f>W27</f>
        <v>8.7999999999999995E-2</v>
      </c>
      <c r="X52" s="26">
        <f>X27</f>
        <v>8.6999999999999994E-2</v>
      </c>
      <c r="Y52" s="26">
        <f>Y27</f>
        <v>8.5000000000000006E-2</v>
      </c>
      <c r="Z52" s="19"/>
      <c r="AA52" s="26">
        <f>AA27</f>
        <v>9.4E-2</v>
      </c>
      <c r="AB52" s="38"/>
      <c r="AC52" s="26">
        <f>AC27</f>
        <v>8.7999999999999995E-2</v>
      </c>
      <c r="AD52" s="19"/>
      <c r="AE52" s="26">
        <f>AE27</f>
        <v>0.16400000000000001</v>
      </c>
      <c r="AF52" s="38"/>
      <c r="AG52" s="26">
        <f>AG27</f>
        <v>0.17499999999999999</v>
      </c>
      <c r="AH52" s="19"/>
      <c r="AI52" s="25">
        <v>0.13900000000000001</v>
      </c>
      <c r="AJ52" s="25">
        <v>0.13900000000000001</v>
      </c>
      <c r="AK52" s="25">
        <v>0.13900000000000001</v>
      </c>
    </row>
    <row r="53" spans="1:37" x14ac:dyDescent="0.25">
      <c r="A53" s="6" t="s">
        <v>54</v>
      </c>
      <c r="B53" s="11"/>
      <c r="C53" s="39">
        <f>C4</f>
        <v>17165</v>
      </c>
      <c r="D53" s="39">
        <f>D4</f>
        <v>13200</v>
      </c>
      <c r="E53" s="39">
        <f>E4</f>
        <v>18738</v>
      </c>
      <c r="F53" s="37"/>
      <c r="G53" s="6">
        <f>G4</f>
        <v>17187</v>
      </c>
      <c r="H53" s="6">
        <f>H4</f>
        <v>17779</v>
      </c>
      <c r="I53" s="6">
        <f>I4</f>
        <v>18090</v>
      </c>
      <c r="J53" s="37"/>
      <c r="K53" s="6">
        <f>K4</f>
        <v>18409</v>
      </c>
      <c r="L53" s="6">
        <f>L4</f>
        <v>18901</v>
      </c>
      <c r="M53" s="6">
        <f>M4</f>
        <v>19889</v>
      </c>
      <c r="N53" s="19"/>
      <c r="O53" s="6">
        <f>O4</f>
        <v>17845</v>
      </c>
      <c r="P53" s="6">
        <f>P4</f>
        <v>19687</v>
      </c>
      <c r="Q53" s="6">
        <f>Q4</f>
        <v>20849</v>
      </c>
      <c r="R53" s="37"/>
      <c r="S53" s="6">
        <f>S4</f>
        <v>8888</v>
      </c>
      <c r="T53" s="6">
        <f>T4</f>
        <v>13600</v>
      </c>
      <c r="U53" s="6">
        <f>U4</f>
        <v>16000</v>
      </c>
      <c r="V53" s="37"/>
      <c r="W53" s="6">
        <f>W4</f>
        <v>16179</v>
      </c>
      <c r="X53" s="6">
        <f>X4</f>
        <v>17148</v>
      </c>
      <c r="Y53" s="6">
        <f>Y4</f>
        <v>17728</v>
      </c>
      <c r="Z53" s="19"/>
      <c r="AA53" s="6">
        <f>AA4</f>
        <v>18167</v>
      </c>
      <c r="AB53" s="38"/>
      <c r="AC53" s="6">
        <f>AC4</f>
        <v>18146</v>
      </c>
      <c r="AD53" s="19"/>
      <c r="AE53" s="6">
        <f>AE4</f>
        <v>17931</v>
      </c>
      <c r="AF53" s="38"/>
      <c r="AG53" s="6">
        <f>AG4</f>
        <v>21000</v>
      </c>
      <c r="AH53" s="19"/>
      <c r="AI53" s="7">
        <v>17845</v>
      </c>
      <c r="AJ53" s="7">
        <v>17845</v>
      </c>
      <c r="AK53" s="7">
        <v>17845</v>
      </c>
    </row>
    <row r="54" spans="1:37" x14ac:dyDescent="0.25">
      <c r="A54" s="6" t="s">
        <v>4</v>
      </c>
      <c r="B54" s="11"/>
      <c r="C54" s="39">
        <f>C7</f>
        <v>8562</v>
      </c>
      <c r="D54" s="39">
        <f>D7</f>
        <v>22222</v>
      </c>
      <c r="E54" s="39">
        <f>E7</f>
        <v>41872</v>
      </c>
      <c r="F54" s="37"/>
      <c r="G54" s="6">
        <f>G7</f>
        <v>12548</v>
      </c>
      <c r="H54" s="6">
        <f>H7</f>
        <v>13101</v>
      </c>
      <c r="I54" s="6">
        <f>I7</f>
        <v>12421</v>
      </c>
      <c r="J54" s="37"/>
      <c r="K54" s="6">
        <f>K7</f>
        <v>11132</v>
      </c>
      <c r="L54" s="6">
        <f>L7</f>
        <v>13695</v>
      </c>
      <c r="M54" s="6">
        <f>M7</f>
        <v>14899</v>
      </c>
      <c r="N54" s="19"/>
      <c r="O54" s="6">
        <f>O7</f>
        <v>10252</v>
      </c>
      <c r="P54" s="6">
        <f>P7</f>
        <v>11444</v>
      </c>
      <c r="Q54" s="6">
        <f>Q7</f>
        <v>11563</v>
      </c>
      <c r="R54" s="37"/>
      <c r="S54" s="6">
        <f>S7</f>
        <v>14396</v>
      </c>
      <c r="T54" s="6">
        <f>T7</f>
        <v>20024</v>
      </c>
      <c r="U54" s="6">
        <f>U7</f>
        <v>18075</v>
      </c>
      <c r="V54" s="37"/>
      <c r="W54" s="6">
        <f>W7</f>
        <v>6858</v>
      </c>
      <c r="X54" s="6">
        <f>X7</f>
        <v>8502</v>
      </c>
      <c r="Y54" s="6">
        <f>Y7</f>
        <v>8569</v>
      </c>
      <c r="Z54" s="19"/>
      <c r="AA54" s="6">
        <f>AA7</f>
        <v>11980</v>
      </c>
      <c r="AB54" s="38"/>
      <c r="AC54" s="6">
        <f>AC7</f>
        <v>13074</v>
      </c>
      <c r="AD54" s="19"/>
      <c r="AE54" s="6">
        <f>AE7</f>
        <v>69229</v>
      </c>
      <c r="AF54" s="38"/>
      <c r="AG54" s="6">
        <f>AG7</f>
        <v>25023</v>
      </c>
      <c r="AH54" s="19"/>
      <c r="AI54" s="7">
        <v>10252</v>
      </c>
      <c r="AJ54" s="7">
        <v>10252</v>
      </c>
      <c r="AK54" s="7">
        <v>10252</v>
      </c>
    </row>
    <row r="55" spans="1:37" x14ac:dyDescent="0.25">
      <c r="A55" s="6" t="s">
        <v>15</v>
      </c>
      <c r="B55" s="11"/>
      <c r="C55" s="39">
        <f>C18</f>
        <v>10846</v>
      </c>
      <c r="D55" s="39">
        <f>D18</f>
        <v>2724</v>
      </c>
      <c r="E55" s="39">
        <f>E18</f>
        <v>5961</v>
      </c>
      <c r="F55" s="37"/>
      <c r="G55" s="6">
        <f>G18</f>
        <v>5339</v>
      </c>
      <c r="H55" s="6">
        <f>H18</f>
        <v>4747</v>
      </c>
      <c r="I55" s="6">
        <f>I18</f>
        <v>5706</v>
      </c>
      <c r="J55" s="37"/>
      <c r="K55" s="6">
        <f>K18</f>
        <v>7779</v>
      </c>
      <c r="L55" s="6">
        <f>L18</f>
        <v>5916</v>
      </c>
      <c r="M55" s="6">
        <f>M18</f>
        <v>5646</v>
      </c>
      <c r="N55" s="19"/>
      <c r="O55" s="6">
        <f>O18</f>
        <v>8374</v>
      </c>
      <c r="P55" s="6">
        <f>P18</f>
        <v>8868</v>
      </c>
      <c r="Q55" s="6">
        <f>Q18</f>
        <v>9675</v>
      </c>
      <c r="R55" s="37"/>
      <c r="S55" s="6">
        <f>S18</f>
        <v>1332</v>
      </c>
      <c r="T55" s="6">
        <f>T18</f>
        <v>2449</v>
      </c>
      <c r="U55" s="6">
        <f>U18</f>
        <v>1767</v>
      </c>
      <c r="V55" s="37"/>
      <c r="W55" s="6">
        <f>W18</f>
        <v>9927</v>
      </c>
      <c r="X55" s="6">
        <f>X18</f>
        <v>9149</v>
      </c>
      <c r="Y55" s="6">
        <f>Y18</f>
        <v>9393</v>
      </c>
      <c r="Z55" s="19"/>
      <c r="AA55" s="6">
        <f>AA18</f>
        <v>7885</v>
      </c>
      <c r="AB55" s="38"/>
      <c r="AC55" s="6">
        <f>AC18</f>
        <v>5419</v>
      </c>
      <c r="AD55" s="19"/>
      <c r="AE55" s="6">
        <f>AE18</f>
        <v>346</v>
      </c>
      <c r="AF55" s="38"/>
      <c r="AG55" s="6">
        <f>AG18</f>
        <v>3872</v>
      </c>
      <c r="AH55" s="19"/>
      <c r="AI55" s="7">
        <v>8374</v>
      </c>
      <c r="AJ55" s="7">
        <v>8374</v>
      </c>
      <c r="AK55" s="7">
        <v>8374</v>
      </c>
    </row>
    <row r="56" spans="1:37" s="2" customFormat="1" x14ac:dyDescent="0.25">
      <c r="A56" s="35" t="s">
        <v>51</v>
      </c>
      <c r="B56" s="27"/>
      <c r="C56" s="40">
        <v>0.40100000000000002</v>
      </c>
      <c r="D56" s="40">
        <v>0.40200000000000002</v>
      </c>
      <c r="E56" s="40">
        <v>0.40200000000000002</v>
      </c>
      <c r="F56" s="36"/>
      <c r="G56" s="40">
        <v>0.39600000000000002</v>
      </c>
      <c r="H56" s="41">
        <v>0.38900000000000001</v>
      </c>
      <c r="I56" s="42">
        <v>0.38</v>
      </c>
      <c r="J56" s="36"/>
      <c r="K56" s="40">
        <v>0.40200000000000002</v>
      </c>
      <c r="L56" s="41">
        <v>0.40500000000000003</v>
      </c>
      <c r="M56" s="41">
        <v>0.41799999999999998</v>
      </c>
      <c r="N56" s="19"/>
      <c r="O56" s="40">
        <v>0.39700000000000002</v>
      </c>
      <c r="P56" s="40">
        <v>0.4</v>
      </c>
      <c r="Q56" s="40">
        <v>0.38200000000000001</v>
      </c>
      <c r="R56" s="36"/>
      <c r="S56" s="40">
        <v>0.39700000000000002</v>
      </c>
      <c r="T56" s="40">
        <v>0.40300000000000002</v>
      </c>
      <c r="U56" s="40">
        <v>0.40699999999999997</v>
      </c>
      <c r="V56" s="36"/>
      <c r="W56" s="40">
        <v>0.39500000000000002</v>
      </c>
      <c r="X56" s="40">
        <v>0.38800000000000001</v>
      </c>
      <c r="Y56" s="40">
        <v>0.38200000000000001</v>
      </c>
      <c r="Z56" s="19"/>
      <c r="AA56" s="40">
        <v>0.4</v>
      </c>
      <c r="AB56" s="43"/>
      <c r="AC56" s="40">
        <v>0.39</v>
      </c>
      <c r="AD56" s="19"/>
      <c r="AE56" s="40">
        <v>0.39700000000000002</v>
      </c>
      <c r="AF56" s="43"/>
      <c r="AG56" s="40">
        <v>0.373</v>
      </c>
      <c r="AH56" s="19"/>
      <c r="AI56" s="40">
        <v>0.40500000000000003</v>
      </c>
      <c r="AJ56" s="40">
        <v>0.40200000000000002</v>
      </c>
      <c r="AK56" s="40">
        <v>0.40899999999999997</v>
      </c>
    </row>
    <row r="57" spans="1:37" s="2" customFormat="1" x14ac:dyDescent="0.25">
      <c r="A57" s="35" t="s">
        <v>57</v>
      </c>
      <c r="B57" s="27">
        <v>100</v>
      </c>
      <c r="C57" s="44">
        <v>100</v>
      </c>
      <c r="D57" s="35">
        <v>102</v>
      </c>
      <c r="E57" s="35">
        <v>105</v>
      </c>
      <c r="F57" s="27">
        <v>100</v>
      </c>
      <c r="G57" s="35">
        <v>100</v>
      </c>
      <c r="H57" s="43">
        <v>100</v>
      </c>
      <c r="I57" s="43">
        <v>100</v>
      </c>
      <c r="J57" s="36"/>
      <c r="K57" s="35"/>
      <c r="L57" s="43"/>
      <c r="M57" s="43"/>
      <c r="N57" s="19"/>
      <c r="O57" s="43"/>
      <c r="P57" s="43"/>
      <c r="Q57" s="43"/>
      <c r="R57" s="36"/>
      <c r="S57" s="43"/>
      <c r="T57" s="43"/>
      <c r="U57" s="43"/>
      <c r="V57" s="36"/>
      <c r="W57" s="43"/>
      <c r="X57" s="43"/>
      <c r="Y57" s="43"/>
      <c r="Z57" s="19"/>
      <c r="AA57" s="43"/>
      <c r="AB57" s="43"/>
      <c r="AC57" s="43"/>
      <c r="AD57" s="19"/>
      <c r="AE57" s="43"/>
      <c r="AF57" s="43"/>
      <c r="AG57" s="43"/>
      <c r="AH57" s="19"/>
      <c r="AI57" s="43"/>
      <c r="AJ57" s="43"/>
      <c r="AK57" s="43"/>
    </row>
    <row r="58" spans="1:37" x14ac:dyDescent="0.25">
      <c r="A58" s="6" t="s">
        <v>52</v>
      </c>
      <c r="B58" s="11"/>
      <c r="C58" s="6">
        <f>C45</f>
        <v>56</v>
      </c>
      <c r="D58" s="6">
        <f t="shared" ref="D58:E58" si="2">D45</f>
        <v>33</v>
      </c>
      <c r="E58" s="6">
        <f t="shared" si="2"/>
        <v>45</v>
      </c>
      <c r="F58" s="37"/>
      <c r="G58" s="6">
        <f>G45</f>
        <v>169</v>
      </c>
      <c r="H58" s="6">
        <f>H45</f>
        <v>174</v>
      </c>
      <c r="I58" s="6">
        <f>I45</f>
        <v>176</v>
      </c>
      <c r="J58" s="37"/>
      <c r="K58" s="6">
        <f>K45</f>
        <v>139</v>
      </c>
      <c r="L58" s="6">
        <f>L45</f>
        <v>142</v>
      </c>
      <c r="M58" s="6">
        <f>M45</f>
        <v>129</v>
      </c>
      <c r="N58" s="19"/>
      <c r="O58" s="6">
        <f>O45</f>
        <v>125</v>
      </c>
      <c r="P58" s="6">
        <f>P45</f>
        <v>137</v>
      </c>
      <c r="Q58" s="6">
        <f>Q45</f>
        <v>144</v>
      </c>
      <c r="R58" s="37"/>
      <c r="S58" s="6">
        <f>S45</f>
        <v>32</v>
      </c>
      <c r="T58" s="6">
        <f>T45</f>
        <v>34</v>
      </c>
      <c r="U58" s="6">
        <f>U45</f>
        <v>40</v>
      </c>
      <c r="V58" s="37"/>
      <c r="W58" s="6">
        <f>W45</f>
        <v>79</v>
      </c>
      <c r="X58" s="6">
        <f>X45</f>
        <v>83</v>
      </c>
      <c r="Y58" s="6">
        <f>Y45</f>
        <v>85</v>
      </c>
      <c r="Z58" s="19"/>
      <c r="AA58" s="6">
        <f>AA45</f>
        <v>85</v>
      </c>
      <c r="AB58" s="38"/>
      <c r="AC58" s="6">
        <f>AC45</f>
        <v>88</v>
      </c>
      <c r="AD58" s="19"/>
      <c r="AE58" s="6">
        <f>AE45</f>
        <v>148</v>
      </c>
      <c r="AF58" s="38"/>
      <c r="AG58" s="6">
        <f>AG45</f>
        <v>175</v>
      </c>
      <c r="AH58" s="19"/>
      <c r="AI58" s="7">
        <v>125</v>
      </c>
      <c r="AJ58" s="7">
        <v>125</v>
      </c>
      <c r="AK58" s="7">
        <v>125</v>
      </c>
    </row>
    <row r="59" spans="1:37" s="2" customFormat="1" x14ac:dyDescent="0.25">
      <c r="A59" s="35" t="s">
        <v>20</v>
      </c>
      <c r="B59" s="27"/>
      <c r="C59" s="45">
        <f t="shared" ref="C59:E60" si="3">C25</f>
        <v>0.05</v>
      </c>
      <c r="D59" s="45">
        <f t="shared" si="3"/>
        <v>0.05</v>
      </c>
      <c r="E59" s="45">
        <f t="shared" si="3"/>
        <v>0.05</v>
      </c>
      <c r="F59" s="36"/>
      <c r="G59" s="45">
        <v>0.05</v>
      </c>
      <c r="H59" s="45">
        <v>0.05</v>
      </c>
      <c r="I59" s="45">
        <v>0.05</v>
      </c>
      <c r="J59" s="36"/>
      <c r="K59" s="45">
        <f t="shared" ref="K59:M60" si="4">K25</f>
        <v>0.05</v>
      </c>
      <c r="L59" s="45">
        <f t="shared" si="4"/>
        <v>0.05</v>
      </c>
      <c r="M59" s="45">
        <f t="shared" si="4"/>
        <v>0.05</v>
      </c>
      <c r="N59" s="19"/>
      <c r="O59" s="45">
        <f t="shared" ref="O59:Q60" si="5">O25</f>
        <v>0.05</v>
      </c>
      <c r="P59" s="45">
        <f t="shared" si="5"/>
        <v>0.05</v>
      </c>
      <c r="Q59" s="45">
        <f t="shared" si="5"/>
        <v>0</v>
      </c>
      <c r="R59" s="36"/>
      <c r="S59" s="45">
        <f t="shared" ref="S59:U60" si="6">S25</f>
        <v>0.05</v>
      </c>
      <c r="T59" s="45">
        <f t="shared" si="6"/>
        <v>0.05</v>
      </c>
      <c r="U59" s="45">
        <f t="shared" si="6"/>
        <v>0.05</v>
      </c>
      <c r="V59" s="36"/>
      <c r="W59" s="45">
        <f t="shared" ref="W59:Y60" si="7">W25</f>
        <v>0.05</v>
      </c>
      <c r="X59" s="45">
        <f t="shared" si="7"/>
        <v>0.05</v>
      </c>
      <c r="Y59" s="45">
        <f t="shared" si="7"/>
        <v>0.05</v>
      </c>
      <c r="Z59" s="19"/>
      <c r="AA59" s="45">
        <f>AA25</f>
        <v>0.05</v>
      </c>
      <c r="AB59" s="43"/>
      <c r="AC59" s="45">
        <f>AC25</f>
        <v>0.05</v>
      </c>
      <c r="AD59" s="19"/>
      <c r="AE59" s="45">
        <f>AE25</f>
        <v>0.05</v>
      </c>
      <c r="AF59" s="43"/>
      <c r="AG59" s="45">
        <f>AG25</f>
        <v>7.0000000000000007E-2</v>
      </c>
      <c r="AH59" s="19"/>
      <c r="AI59" s="45">
        <v>0.05</v>
      </c>
      <c r="AJ59" s="45">
        <v>0.05</v>
      </c>
      <c r="AK59" s="45">
        <v>0.05</v>
      </c>
    </row>
    <row r="60" spans="1:37" s="2" customFormat="1" x14ac:dyDescent="0.25">
      <c r="A60" s="35" t="s">
        <v>19</v>
      </c>
      <c r="B60" s="27"/>
      <c r="C60" s="35">
        <f t="shared" si="3"/>
        <v>0</v>
      </c>
      <c r="D60" s="35">
        <f t="shared" si="3"/>
        <v>0</v>
      </c>
      <c r="E60" s="35">
        <f t="shared" si="3"/>
        <v>2</v>
      </c>
      <c r="F60" s="36"/>
      <c r="G60" s="35">
        <v>0</v>
      </c>
      <c r="H60" s="35">
        <v>0</v>
      </c>
      <c r="I60" s="35">
        <v>0</v>
      </c>
      <c r="J60" s="36"/>
      <c r="K60" s="35">
        <f t="shared" si="4"/>
        <v>0</v>
      </c>
      <c r="L60" s="35">
        <f t="shared" si="4"/>
        <v>0</v>
      </c>
      <c r="M60" s="35">
        <f t="shared" si="4"/>
        <v>0</v>
      </c>
      <c r="N60" s="19"/>
      <c r="O60" s="35">
        <f t="shared" si="5"/>
        <v>0</v>
      </c>
      <c r="P60" s="35">
        <f t="shared" si="5"/>
        <v>0</v>
      </c>
      <c r="Q60" s="35">
        <f t="shared" si="5"/>
        <v>0</v>
      </c>
      <c r="R60" s="36"/>
      <c r="S60" s="35">
        <f t="shared" si="6"/>
        <v>0</v>
      </c>
      <c r="T60" s="35">
        <f t="shared" si="6"/>
        <v>0</v>
      </c>
      <c r="U60" s="35">
        <f t="shared" si="6"/>
        <v>0</v>
      </c>
      <c r="V60" s="36"/>
      <c r="W60" s="35">
        <f t="shared" si="7"/>
        <v>0</v>
      </c>
      <c r="X60" s="35">
        <f t="shared" si="7"/>
        <v>0</v>
      </c>
      <c r="Y60" s="35">
        <f t="shared" si="7"/>
        <v>0</v>
      </c>
      <c r="Z60" s="19"/>
      <c r="AA60" s="35">
        <f>AA26</f>
        <v>0</v>
      </c>
      <c r="AB60" s="43"/>
      <c r="AC60" s="35">
        <f>AC26</f>
        <v>0</v>
      </c>
      <c r="AD60" s="19"/>
      <c r="AE60" s="35">
        <f>AE26</f>
        <v>0</v>
      </c>
      <c r="AF60" s="43"/>
      <c r="AG60" s="35">
        <f>AG26</f>
        <v>0</v>
      </c>
      <c r="AH60" s="19"/>
      <c r="AI60" s="35">
        <v>0</v>
      </c>
      <c r="AJ60" s="35">
        <v>0</v>
      </c>
      <c r="AK60" s="35">
        <v>0</v>
      </c>
    </row>
    <row r="61" spans="1:37" s="2" customFormat="1" x14ac:dyDescent="0.25">
      <c r="A61" s="35" t="s">
        <v>39</v>
      </c>
      <c r="B61" s="27"/>
      <c r="C61" s="35" t="s">
        <v>59</v>
      </c>
      <c r="D61" s="35" t="s">
        <v>59</v>
      </c>
      <c r="E61" s="35" t="s">
        <v>59</v>
      </c>
      <c r="F61" s="36"/>
      <c r="G61" s="35" t="s">
        <v>59</v>
      </c>
      <c r="H61" s="35" t="s">
        <v>59</v>
      </c>
      <c r="I61" s="35" t="s">
        <v>59</v>
      </c>
      <c r="J61" s="36"/>
      <c r="K61" s="35" t="s">
        <v>59</v>
      </c>
      <c r="L61" s="35" t="s">
        <v>59</v>
      </c>
      <c r="M61" s="35" t="s">
        <v>59</v>
      </c>
      <c r="N61" s="19"/>
      <c r="O61" s="35" t="s">
        <v>59</v>
      </c>
      <c r="P61" s="35" t="s">
        <v>59</v>
      </c>
      <c r="Q61" s="35" t="s">
        <v>59</v>
      </c>
      <c r="R61" s="36"/>
      <c r="S61" s="35" t="s">
        <v>59</v>
      </c>
      <c r="T61" s="35" t="s">
        <v>59</v>
      </c>
      <c r="U61" s="35" t="s">
        <v>59</v>
      </c>
      <c r="V61" s="36"/>
      <c r="W61" s="35" t="s">
        <v>59</v>
      </c>
      <c r="X61" s="35" t="s">
        <v>59</v>
      </c>
      <c r="Y61" s="35" t="s">
        <v>59</v>
      </c>
      <c r="Z61" s="19"/>
      <c r="AA61" s="35" t="s">
        <v>59</v>
      </c>
      <c r="AB61" s="43"/>
      <c r="AC61" s="35" t="s">
        <v>59</v>
      </c>
      <c r="AD61" s="19"/>
      <c r="AE61" s="35" t="s">
        <v>59</v>
      </c>
      <c r="AF61" s="43"/>
      <c r="AG61" s="35" t="s">
        <v>59</v>
      </c>
      <c r="AH61" s="19"/>
      <c r="AI61" s="35" t="s">
        <v>59</v>
      </c>
      <c r="AJ61" s="35" t="s">
        <v>59</v>
      </c>
      <c r="AK61" s="35" t="s">
        <v>59</v>
      </c>
    </row>
  </sheetData>
  <mergeCells count="27">
    <mergeCell ref="AH2:AK2"/>
    <mergeCell ref="AD50:AG50"/>
    <mergeCell ref="AH50:AK50"/>
    <mergeCell ref="B2:E2"/>
    <mergeCell ref="F2:I2"/>
    <mergeCell ref="J2:M2"/>
    <mergeCell ref="N2:Q2"/>
    <mergeCell ref="R2:U2"/>
    <mergeCell ref="V2:Y2"/>
    <mergeCell ref="Z2:AC2"/>
    <mergeCell ref="AD2:AG2"/>
    <mergeCell ref="Z1:AC1"/>
    <mergeCell ref="AD1:AG1"/>
    <mergeCell ref="AH1:AK1"/>
    <mergeCell ref="B50:E50"/>
    <mergeCell ref="F50:I50"/>
    <mergeCell ref="J50:M50"/>
    <mergeCell ref="N50:Q50"/>
    <mergeCell ref="R50:U50"/>
    <mergeCell ref="V50:Y50"/>
    <mergeCell ref="Z50:AC50"/>
    <mergeCell ref="B1:E1"/>
    <mergeCell ref="F1:I1"/>
    <mergeCell ref="J1:M1"/>
    <mergeCell ref="N1:Q1"/>
    <mergeCell ref="R1:U1"/>
    <mergeCell ref="V1:Y1"/>
  </mergeCells>
  <phoneticPr fontId="9" type="noConversion"/>
  <pageMargins left="0.25" right="0.25" top="0.75" bottom="0.75" header="0.3" footer="0.3"/>
  <pageSetup paperSize="9" scale="47" orientation="landscape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COLOMBARI</dc:creator>
  <cp:lastModifiedBy>Isabelle Colombari</cp:lastModifiedBy>
  <cp:lastPrinted>2012-12-02T10:40:14Z</cp:lastPrinted>
  <dcterms:created xsi:type="dcterms:W3CDTF">2012-12-01T09:18:42Z</dcterms:created>
  <dcterms:modified xsi:type="dcterms:W3CDTF">2012-12-02T10:41:30Z</dcterms:modified>
</cp:coreProperties>
</file>